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style2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oviembre  2019\"/>
    </mc:Choice>
  </mc:AlternateContent>
  <bookViews>
    <workbookView xWindow="0" yWindow="0" windowWidth="15360" windowHeight="7650"/>
  </bookViews>
  <sheets>
    <sheet name="POAI" sheetId="3" r:id="rId1"/>
  </sheets>
  <externalReferences>
    <externalReference r:id="rId2"/>
  </externalReferences>
  <definedNames>
    <definedName name="_xlnm._FilterDatabase" localSheetId="0" hidden="1">POAI!$A$2:$M$163</definedName>
    <definedName name="_xlnm.Print_Area" localSheetId="0">POAI!$A$2:$K$162</definedName>
  </definedNames>
  <calcPr calcId="162913" calcMode="manual"/>
</workbook>
</file>

<file path=xl/calcChain.xml><?xml version="1.0" encoding="utf-8"?>
<calcChain xmlns="http://schemas.openxmlformats.org/spreadsheetml/2006/main">
  <c r="J74" i="3" l="1"/>
  <c r="H73" i="3"/>
  <c r="J70" i="3"/>
  <c r="J65" i="3" s="1"/>
  <c r="J69" i="3"/>
  <c r="I65" i="3"/>
  <c r="H65" i="3"/>
  <c r="I60" i="3" l="1"/>
  <c r="I167" i="3"/>
  <c r="I169" i="3"/>
  <c r="H75" i="3"/>
  <c r="H74" i="3"/>
  <c r="G166" i="3"/>
  <c r="I174" i="3" l="1"/>
  <c r="G174" i="3"/>
  <c r="J108" i="3" l="1"/>
  <c r="G171" i="3"/>
  <c r="J92" i="3" l="1"/>
  <c r="J91" i="3" s="1"/>
  <c r="H91" i="3"/>
  <c r="J76" i="3"/>
  <c r="J75" i="3" s="1"/>
  <c r="H101" i="3" l="1"/>
  <c r="G169" i="3" s="1"/>
  <c r="K169" i="3" s="1"/>
  <c r="I144" i="3" l="1"/>
  <c r="I171" i="3"/>
  <c r="K171" i="3" s="1"/>
  <c r="J61" i="3"/>
  <c r="J62" i="3"/>
  <c r="J63" i="3"/>
  <c r="J64" i="3"/>
  <c r="I55" i="3"/>
  <c r="H57" i="3"/>
  <c r="H54" i="3"/>
  <c r="H71" i="3"/>
  <c r="H52" i="3"/>
  <c r="H67" i="3"/>
  <c r="H58" i="3"/>
  <c r="J37" i="3" l="1"/>
  <c r="I35" i="3"/>
  <c r="I176" i="3" l="1"/>
  <c r="I19" i="3"/>
  <c r="I21" i="3"/>
  <c r="I23" i="3"/>
  <c r="I25" i="3"/>
  <c r="I17" i="3"/>
  <c r="I27" i="3"/>
  <c r="I29" i="3"/>
  <c r="I31" i="3"/>
  <c r="I33" i="3"/>
  <c r="I38" i="3"/>
  <c r="I43" i="3"/>
  <c r="H17" i="3"/>
  <c r="H19" i="3"/>
  <c r="H21" i="3"/>
  <c r="H23" i="3"/>
  <c r="H25" i="3"/>
  <c r="H27" i="3"/>
  <c r="H29" i="3"/>
  <c r="H31" i="3"/>
  <c r="H33" i="3"/>
  <c r="H35" i="3"/>
  <c r="H38" i="3"/>
  <c r="H43" i="3"/>
  <c r="G167" i="3"/>
  <c r="H144" i="3"/>
  <c r="G172" i="3"/>
  <c r="I172" i="3"/>
  <c r="J68" i="3"/>
  <c r="J54" i="3"/>
  <c r="J55" i="3"/>
  <c r="J57" i="3"/>
  <c r="H115" i="3"/>
  <c r="H117" i="3"/>
  <c r="H119" i="3"/>
  <c r="H122" i="3"/>
  <c r="H124" i="3"/>
  <c r="J66" i="3"/>
  <c r="H60" i="3"/>
  <c r="H53" i="3"/>
  <c r="H51" i="3"/>
  <c r="J52" i="3"/>
  <c r="J51" i="3" s="1"/>
  <c r="G173" i="3"/>
  <c r="K173" i="3" s="1"/>
  <c r="J41" i="3"/>
  <c r="J42" i="3"/>
  <c r="H157" i="3"/>
  <c r="H161" i="3"/>
  <c r="H159" i="3"/>
  <c r="I5" i="3"/>
  <c r="I7" i="3"/>
  <c r="I13" i="3"/>
  <c r="I46" i="3"/>
  <c r="I48" i="3"/>
  <c r="I51" i="3"/>
  <c r="I50" i="3" s="1"/>
  <c r="I53" i="3"/>
  <c r="I58" i="3"/>
  <c r="I75" i="3"/>
  <c r="I80" i="3"/>
  <c r="I84" i="3"/>
  <c r="I87" i="3"/>
  <c r="I91" i="3"/>
  <c r="I93" i="3"/>
  <c r="I95" i="3"/>
  <c r="I97" i="3"/>
  <c r="I100" i="3"/>
  <c r="I102" i="3"/>
  <c r="H5" i="3"/>
  <c r="H7" i="3"/>
  <c r="H13" i="3"/>
  <c r="I149" i="3"/>
  <c r="I143" i="3" s="1"/>
  <c r="H137" i="3"/>
  <c r="H134" i="3"/>
  <c r="I129" i="3"/>
  <c r="I128" i="3" s="1"/>
  <c r="H129" i="3"/>
  <c r="H128" i="3" s="1"/>
  <c r="H112" i="3"/>
  <c r="H111" i="3" s="1"/>
  <c r="H107" i="3"/>
  <c r="H109" i="3"/>
  <c r="H87" i="3"/>
  <c r="H82" i="3"/>
  <c r="H48" i="3"/>
  <c r="I170" i="3"/>
  <c r="I175" i="3"/>
  <c r="G175" i="3"/>
  <c r="I166" i="3"/>
  <c r="J40" i="3"/>
  <c r="J107" i="3"/>
  <c r="J110" i="3"/>
  <c r="J148" i="3"/>
  <c r="J155" i="3"/>
  <c r="J154" i="3" s="1"/>
  <c r="J153" i="3"/>
  <c r="J152" i="3" s="1"/>
  <c r="J113" i="3"/>
  <c r="J112" i="3" s="1"/>
  <c r="J49" i="3"/>
  <c r="J48" i="3" s="1"/>
  <c r="J133" i="3"/>
  <c r="H149" i="3"/>
  <c r="J47" i="3"/>
  <c r="J46" i="3" s="1"/>
  <c r="H46" i="3"/>
  <c r="H102" i="3"/>
  <c r="H100" i="3"/>
  <c r="J101" i="3"/>
  <c r="H97" i="3"/>
  <c r="H95" i="3"/>
  <c r="H93" i="3"/>
  <c r="J90" i="3"/>
  <c r="J89" i="3" s="1"/>
  <c r="J83" i="3"/>
  <c r="J82" i="3" s="1"/>
  <c r="H80" i="3"/>
  <c r="H84" i="3"/>
  <c r="H78" i="3"/>
  <c r="J162" i="3"/>
  <c r="J161" i="3" s="1"/>
  <c r="J160" i="3"/>
  <c r="J159" i="3" s="1"/>
  <c r="J158" i="3"/>
  <c r="J157" i="3" s="1"/>
  <c r="I161" i="3"/>
  <c r="I159" i="3"/>
  <c r="I157" i="3"/>
  <c r="I154" i="3"/>
  <c r="H154" i="3"/>
  <c r="I152" i="3"/>
  <c r="H152" i="3"/>
  <c r="J140" i="3"/>
  <c r="J139" i="3" s="1"/>
  <c r="J138" i="3"/>
  <c r="J137" i="3" s="1"/>
  <c r="H139" i="3"/>
  <c r="I139" i="3"/>
  <c r="I137" i="3"/>
  <c r="J135" i="3"/>
  <c r="J134" i="3" s="1"/>
  <c r="I134" i="3"/>
  <c r="I132" i="3"/>
  <c r="J130" i="3"/>
  <c r="J129" i="3" s="1"/>
  <c r="J128" i="3" s="1"/>
  <c r="J125" i="3"/>
  <c r="J124" i="3" s="1"/>
  <c r="I124" i="3"/>
  <c r="J123" i="3"/>
  <c r="J122" i="3" s="1"/>
  <c r="I122" i="3"/>
  <c r="J121" i="3"/>
  <c r="J120" i="3"/>
  <c r="J118" i="3"/>
  <c r="J117" i="3" s="1"/>
  <c r="J116" i="3"/>
  <c r="J115" i="3" s="1"/>
  <c r="I117" i="3"/>
  <c r="I115" i="3"/>
  <c r="I119" i="3"/>
  <c r="I112" i="3"/>
  <c r="I111" i="3" s="1"/>
  <c r="I107" i="3"/>
  <c r="H89" i="3"/>
  <c r="J88" i="3"/>
  <c r="J87" i="3" s="1"/>
  <c r="J85" i="3"/>
  <c r="J84" i="3" s="1"/>
  <c r="J67" i="3"/>
  <c r="J71" i="3"/>
  <c r="J59" i="3"/>
  <c r="J58" i="3" s="1"/>
  <c r="J44" i="3"/>
  <c r="J43" i="3" s="1"/>
  <c r="J39" i="3"/>
  <c r="J36" i="3"/>
  <c r="J35" i="3" s="1"/>
  <c r="J34" i="3"/>
  <c r="J33" i="3" s="1"/>
  <c r="J32" i="3"/>
  <c r="J31" i="3" s="1"/>
  <c r="J30" i="3"/>
  <c r="J29" i="3" s="1"/>
  <c r="J28" i="3"/>
  <c r="J27" i="3" s="1"/>
  <c r="J26" i="3"/>
  <c r="J25" i="3" s="1"/>
  <c r="J24" i="3"/>
  <c r="J23" i="3" s="1"/>
  <c r="J22" i="3"/>
  <c r="J21" i="3" s="1"/>
  <c r="J20" i="3"/>
  <c r="J19" i="3" s="1"/>
  <c r="J18" i="3"/>
  <c r="J17" i="3" s="1"/>
  <c r="J15" i="3"/>
  <c r="J14" i="3"/>
  <c r="J6" i="3"/>
  <c r="J5" i="3" s="1"/>
  <c r="J12" i="3"/>
  <c r="J11" i="3"/>
  <c r="J10" i="3"/>
  <c r="J9" i="3"/>
  <c r="J8" i="3"/>
  <c r="J98" i="3"/>
  <c r="J103" i="3"/>
  <c r="H202" i="3"/>
  <c r="F178" i="3"/>
  <c r="I109" i="3"/>
  <c r="I151" i="3" l="1"/>
  <c r="H72" i="3"/>
  <c r="H151" i="3"/>
  <c r="J151" i="3"/>
  <c r="I106" i="3"/>
  <c r="H143" i="3"/>
  <c r="H106" i="3"/>
  <c r="K175" i="3"/>
  <c r="K174" i="3"/>
  <c r="K166" i="3"/>
  <c r="K172" i="3"/>
  <c r="K167" i="3"/>
  <c r="J79" i="3"/>
  <c r="J78" i="3" s="1"/>
  <c r="H132" i="3"/>
  <c r="H131" i="3" s="1"/>
  <c r="J131" i="3" s="1"/>
  <c r="J81" i="3"/>
  <c r="J80" i="3" s="1"/>
  <c r="I89" i="3"/>
  <c r="I86" i="3" s="1"/>
  <c r="I78" i="3"/>
  <c r="G176" i="3"/>
  <c r="K176" i="3" s="1"/>
  <c r="J150" i="3"/>
  <c r="J149" i="3" s="1"/>
  <c r="J73" i="3"/>
  <c r="J72" i="3" s="1"/>
  <c r="I73" i="3"/>
  <c r="I72" i="3" s="1"/>
  <c r="J60" i="3"/>
  <c r="J100" i="3"/>
  <c r="J94" i="3"/>
  <c r="J93" i="3" s="1"/>
  <c r="J96" i="3"/>
  <c r="I82" i="3"/>
  <c r="J132" i="3"/>
  <c r="J102" i="3"/>
  <c r="I45" i="3"/>
  <c r="G177" i="3"/>
  <c r="K177" i="3" s="1"/>
  <c r="J136" i="3"/>
  <c r="J95" i="3"/>
  <c r="H50" i="3"/>
  <c r="G168" i="3" s="1"/>
  <c r="H4" i="3"/>
  <c r="H156" i="3"/>
  <c r="H86" i="3"/>
  <c r="H45" i="3"/>
  <c r="H136" i="3"/>
  <c r="I156" i="3"/>
  <c r="I142" i="3" s="1"/>
  <c r="J38" i="3"/>
  <c r="J156" i="3"/>
  <c r="I136" i="3"/>
  <c r="I4" i="3"/>
  <c r="J53" i="3"/>
  <c r="I16" i="3"/>
  <c r="H99" i="3"/>
  <c r="I99" i="3"/>
  <c r="G170" i="3"/>
  <c r="K170" i="3" s="1"/>
  <c r="H114" i="3"/>
  <c r="J13" i="3"/>
  <c r="J111" i="3"/>
  <c r="H16" i="3"/>
  <c r="J7" i="3"/>
  <c r="J97" i="3"/>
  <c r="J109" i="3"/>
  <c r="J106" i="3" s="1"/>
  <c r="H77" i="3"/>
  <c r="J119" i="3"/>
  <c r="I114" i="3"/>
  <c r="I168" i="3"/>
  <c r="J144" i="3"/>
  <c r="H105" i="3" l="1"/>
  <c r="I105" i="3"/>
  <c r="H3" i="3"/>
  <c r="J143" i="3"/>
  <c r="J142" i="3" s="1"/>
  <c r="I184" i="3" s="1"/>
  <c r="I127" i="3"/>
  <c r="H127" i="3"/>
  <c r="G178" i="3"/>
  <c r="H166" i="3" s="1"/>
  <c r="I77" i="3"/>
  <c r="I3" i="3" s="1"/>
  <c r="J86" i="3"/>
  <c r="J4" i="3"/>
  <c r="J127" i="3"/>
  <c r="I183" i="3" s="1"/>
  <c r="H142" i="3"/>
  <c r="J45" i="3"/>
  <c r="J99" i="3"/>
  <c r="J114" i="3"/>
  <c r="J105" i="3" s="1"/>
  <c r="J16" i="3"/>
  <c r="J50" i="3"/>
  <c r="I178" i="3"/>
  <c r="H176" i="3" l="1"/>
  <c r="K168" i="3"/>
  <c r="K178" i="3" s="1"/>
  <c r="J77" i="3"/>
  <c r="J3" i="3" s="1"/>
  <c r="I181" i="3" s="1"/>
  <c r="H172" i="3"/>
  <c r="H167" i="3"/>
  <c r="H173" i="3"/>
  <c r="H174" i="3"/>
  <c r="H169" i="3"/>
  <c r="H171" i="3"/>
  <c r="H175" i="3"/>
  <c r="H177" i="3"/>
  <c r="H170" i="3"/>
  <c r="H168" i="3"/>
  <c r="I182" i="3"/>
  <c r="H163" i="3"/>
  <c r="I163" i="3"/>
  <c r="J168" i="3" l="1"/>
  <c r="J176" i="3"/>
  <c r="H178" i="3"/>
  <c r="I185" i="3"/>
  <c r="H181" i="3" s="1"/>
  <c r="J163" i="3"/>
  <c r="J173" i="3"/>
  <c r="J177" i="3"/>
  <c r="J169" i="3"/>
  <c r="J174" i="3"/>
  <c r="J166" i="3"/>
  <c r="J175" i="3"/>
  <c r="J171" i="3"/>
  <c r="E182" i="3"/>
  <c r="J170" i="3"/>
  <c r="J167" i="3"/>
  <c r="J172" i="3"/>
  <c r="H182" i="3" l="1"/>
  <c r="H194" i="3"/>
  <c r="H204" i="3" s="1"/>
  <c r="H185" i="3"/>
  <c r="H184" i="3"/>
  <c r="H183" i="3"/>
  <c r="J178" i="3"/>
</calcChain>
</file>

<file path=xl/sharedStrings.xml><?xml version="1.0" encoding="utf-8"?>
<sst xmlns="http://schemas.openxmlformats.org/spreadsheetml/2006/main" count="462" uniqueCount="338">
  <si>
    <t>RESGUARDO INDIGENA KOKONUCO 87</t>
  </si>
  <si>
    <t>Resguardo indígena Páez de Quintana</t>
  </si>
  <si>
    <t>Resguardo indígena de Poblazón</t>
  </si>
  <si>
    <t>SERVICIO DE LA DEUDA</t>
  </si>
  <si>
    <t>Proyectos  de inversión prioritaria</t>
  </si>
  <si>
    <t>GASTOS DE FUNCIONAMIENTO</t>
  </si>
  <si>
    <t>LE</t>
  </si>
  <si>
    <t>C</t>
  </si>
  <si>
    <t>P</t>
  </si>
  <si>
    <t>I</t>
  </si>
  <si>
    <t>LINEA ESTRATEGICA - COMPONENTE - PROGRAMA - INDICADOR</t>
  </si>
  <si>
    <t># radicado</t>
  </si>
  <si>
    <t>PROYECTO</t>
  </si>
  <si>
    <t>INVERSIÓN DIRECTA RECURSOS PROPIOS Y OTRAS FUENTES</t>
  </si>
  <si>
    <t>SGP (LEY 715)</t>
  </si>
  <si>
    <t>TOTAL</t>
  </si>
  <si>
    <t>DEPENDENCIA PRINCIPAL</t>
  </si>
  <si>
    <t>DEPENDENCIAS TRANSVERSALES</t>
  </si>
  <si>
    <t>OBSERVACIONES</t>
  </si>
  <si>
    <t>LINEA ESTRATÉGICA UNO: CAMBIO SOCIAL PARA LA PAZ</t>
  </si>
  <si>
    <t>COMPONENTE 1: EDUCACIÓN CON CALIDAD</t>
  </si>
  <si>
    <t>Programa 1: Calidad educativa</t>
  </si>
  <si>
    <t>Tasa de repitencia en Educación disminuida  (%)</t>
  </si>
  <si>
    <t>Secretaría de Educación</t>
  </si>
  <si>
    <t>Programa 2: Cobertura educativa</t>
  </si>
  <si>
    <t>Cobertura Neta de Educación media mejorada</t>
  </si>
  <si>
    <t>Secretaría General</t>
  </si>
  <si>
    <t>Estudiantes atendidos con estándares de calidad en alimentación escolar de educación básica.</t>
  </si>
  <si>
    <t>Disminuir   personas en el número de iletrados en el municipio (4700 personas analfabetas al 2015).</t>
  </si>
  <si>
    <t>Instituciones  Educativas con programas implementados de prevención del riesgo</t>
  </si>
  <si>
    <t xml:space="preserve"> Instituciones Educativas dotadas</t>
  </si>
  <si>
    <t>Programa 3: Eficiencia educativa</t>
  </si>
  <si>
    <t>Disminuir la tasa de deserción - Educación  (%)</t>
  </si>
  <si>
    <t xml:space="preserve">Obligaciones laborales canceladas oportunamente </t>
  </si>
  <si>
    <t>COMPONENTE 2: SALUD</t>
  </si>
  <si>
    <t>Programa 1: Salud ambiental</t>
  </si>
  <si>
    <t>Ejecución de la política pública de salud ambiental nacional en lo referente a salud pública</t>
  </si>
  <si>
    <t>Secretaría de Salud</t>
  </si>
  <si>
    <t>Secretaria de Gobierno, Acueducto y Alcantarillado</t>
  </si>
  <si>
    <t>Programa 2: Vida saludable y condiciones no transmisibles</t>
  </si>
  <si>
    <t>Contener la mortalidad por Hipertensión arterial en el municipio de Popayán en población joven, adulta y adulta mayor.</t>
  </si>
  <si>
    <t>Secretaria de Cultura y Deporte, Secretaria de Educación</t>
  </si>
  <si>
    <t>Programa 3: Convivencia social y salud mental</t>
  </si>
  <si>
    <t>Contener la tasa de mortalidad por trastornos mentales y del comportamiento</t>
  </si>
  <si>
    <t xml:space="preserve">,  Secretarias del municipio. </t>
  </si>
  <si>
    <t>Programa 4: Seguridad alimentaria y nutricional</t>
  </si>
  <si>
    <t>Contener la mortalidad por desnutrición en menores de 5 años</t>
  </si>
  <si>
    <t xml:space="preserve">, Secretaria de Educación y Secretaria de Gobierno. </t>
  </si>
  <si>
    <t>, Secretaria de Educación y Secretaria de Gobierno.</t>
  </si>
  <si>
    <t>Programa 5: Sexualidad, derechos sexuales y reproductivos</t>
  </si>
  <si>
    <t>Contener  la mortalidad materna</t>
  </si>
  <si>
    <t>Programa 6: Vida saludable y enfermedades transmisibles</t>
  </si>
  <si>
    <t>Contener la tasa de mortalidad por Tuberculosis en el Municipio de Popayán.</t>
  </si>
  <si>
    <t>Programa 7: Salud pública en emergencias y desastres</t>
  </si>
  <si>
    <t>Índice de seguridad hospitalaria</t>
  </si>
  <si>
    <t>Programa 8: Salud y ámbito laboral</t>
  </si>
  <si>
    <t>Disminuir la tasa de mortalidad por accidentes de trabajo</t>
  </si>
  <si>
    <t>Programa 9: Gestión diferencial de poblaciones vulnerables</t>
  </si>
  <si>
    <t>Contener la tasa de mortalidad infantil ajustada</t>
  </si>
  <si>
    <t>Secretaria de gobierno.</t>
  </si>
  <si>
    <t>Programa 10: Fortalecimiento de la autoridad sanitaria y del aseguramiento en salud</t>
  </si>
  <si>
    <t>Contener la cobertura de afiliación de la población beneficiaria del régimen subsidiado</t>
  </si>
  <si>
    <t>, SISBEN.</t>
  </si>
  <si>
    <t>Programa 11: Políticas Públicas en Salud</t>
  </si>
  <si>
    <t>Porcentaje de ejecución del plan de acción anual de la Política pública de personas en situación de discapacidad.</t>
  </si>
  <si>
    <t xml:space="preserve"> y demás secretarias</t>
  </si>
  <si>
    <t>Porcentaje de ejecución del plan de acción anual de la política pública de personas Adultas Mayores</t>
  </si>
  <si>
    <t>, demás secretarias, UMATA</t>
  </si>
  <si>
    <t>Porcentaje de ejecución del plan de acción anual de la política pública de Seguridad Alimentaria y Nutricional formulado para la vigencia.</t>
  </si>
  <si>
    <t xml:space="preserve">, y demás secretarias </t>
  </si>
  <si>
    <t>Porcentaje de ejecución del plan de acción anual de la política pública de salud mental formulado para la vigencia.</t>
  </si>
  <si>
    <t>, y demás secretarias</t>
  </si>
  <si>
    <t>Programa 12: Popayán Animalista</t>
  </si>
  <si>
    <t>Plan de acción 2016-2019 de la Política animalista del municipio ejecutado</t>
  </si>
  <si>
    <t>COMPONENTE 4: CULTURA, DEPORTE Y RECREACION</t>
  </si>
  <si>
    <t>Programa 1: Cultura, identidad y patrimonio</t>
  </si>
  <si>
    <t>Sistema Municipal de Cultura Implementado</t>
  </si>
  <si>
    <t>Secretaría Deporte y cultura</t>
  </si>
  <si>
    <t>Programa 2 - Popayán deportiva e inclusiva.</t>
  </si>
  <si>
    <t>Sistema Municipal de Deporte Implementado</t>
  </si>
  <si>
    <t>Secretaría deporte y cultura</t>
  </si>
  <si>
    <t>COMPONENTE 5: INFRAESTRUCTURA Y HABITAT</t>
  </si>
  <si>
    <t>Programa 1: Gestión integral del hábitat</t>
  </si>
  <si>
    <t>Secretaría de Infraestructura</t>
  </si>
  <si>
    <t>Plan de Fortalecimiento al  sistema organizacional de vivienda implementado</t>
  </si>
  <si>
    <t>Programa 2.  Infraestructura vial</t>
  </si>
  <si>
    <t>Infraestructura vial urbana construida.</t>
  </si>
  <si>
    <t>Infraestructura vial rural construida.</t>
  </si>
  <si>
    <t>Programa de mantenimiento y rehabilitación de la malla vial diseñado.</t>
  </si>
  <si>
    <t>Diseño plan de mejoramiento estratégico de infraestructura con apoyo de la comunidad.</t>
  </si>
  <si>
    <t>Programa 3: Valorízate con el cambio</t>
  </si>
  <si>
    <t>Estatuto de valorización actualizado.</t>
  </si>
  <si>
    <t>Secretaría de Hacienda</t>
  </si>
  <si>
    <t xml:space="preserve">Programa 4: Proyectos de infraestructura de alto impacto </t>
  </si>
  <si>
    <t>Plan de transición en la intervención del centro de beneficio animal diseñado y ejecutado.</t>
  </si>
  <si>
    <t>Polideportivos construidos y/o mejorados</t>
  </si>
  <si>
    <t>Programa 5: Inversión y Supervisión en servicios públicos</t>
  </si>
  <si>
    <t xml:space="preserve">Construcción de infraestructura para electrificación urbana y rural </t>
  </si>
  <si>
    <t>Plan de cierre del relleno sanitario El Ojito realizado.</t>
  </si>
  <si>
    <t>Interventoría al concesionario de los servicios de Alumbrado público realizada.</t>
  </si>
  <si>
    <t>Inversión en Acueducto y Alcantarillado realizada</t>
  </si>
  <si>
    <t>Subsidios para el servicio de aseo entregados</t>
  </si>
  <si>
    <t>COMPONENTE 6: PAZ Y RECONCILIACIÓN</t>
  </si>
  <si>
    <t>Programa 1: Asistencia, atención y reparación integral a la población víctima</t>
  </si>
  <si>
    <t>Implementación del Plan de Acción Territorial - PAT 2016 – 2019  en el marco de la estrategia de corresponsabilidad de la política pública para las víctimas.</t>
  </si>
  <si>
    <t>Secretaría de Gobierno</t>
  </si>
  <si>
    <t xml:space="preserve">, Secretarias de despacho y SNARIV  </t>
  </si>
  <si>
    <t>Programa 2: Paz y Derechos Humanos, un compromiso para el cambio</t>
  </si>
  <si>
    <t>Estrategia de Promoción, prevención, protección y fortalecimiento de los derechos humanos Implementada</t>
  </si>
  <si>
    <t>, Educación, salud, infraestructura, UMATA,</t>
  </si>
  <si>
    <t>COMPONENTE 7: POPAYÁN DIVERSA E INCLUYENTE PARA EL CAMBIO</t>
  </si>
  <si>
    <t>Programa 1: Mujer con equidad, un cambio para Popayán</t>
  </si>
  <si>
    <t>Mujeres beneficiadas con la implementación de la Política pública municipal de equidad de género – Acuerdo 038 de 2011.</t>
  </si>
  <si>
    <t>, Salud, Educación, Umata, Infraestructura y Planeación.</t>
  </si>
  <si>
    <t xml:space="preserve">Programa 2: Diversidad sexual </t>
  </si>
  <si>
    <t>, Salud, Gobierno, Educación, Salud, Cultura Y Deporte.</t>
  </si>
  <si>
    <t>Programa 3: Población afrodescendiente</t>
  </si>
  <si>
    <t>Estrategia integral para los procesos de reconocimiento y desarrollo de la población negra, afrodescendiente, palenquera y raizal implementada</t>
  </si>
  <si>
    <t>, Secretaria de Educación, Secretaria de Deporte y Cultura</t>
  </si>
  <si>
    <t xml:space="preserve">Programa 4: Población indígena </t>
  </si>
  <si>
    <t>Recursos de SGP transferidos</t>
  </si>
  <si>
    <t>, Hacienda</t>
  </si>
  <si>
    <t xml:space="preserve">COMPONENTE 8: PROMOCIÓN SOCIAL PARA EL CAMBIO </t>
  </si>
  <si>
    <t>Programa 1: Unidos por el cambio</t>
  </si>
  <si>
    <t>Hogares que superan los logros de la estrategia Red Unidos</t>
  </si>
  <si>
    <t>, Salud, Educación</t>
  </si>
  <si>
    <t>Programa 2: Mas familias en acción.</t>
  </si>
  <si>
    <t>Familias que acceden al programa más familias en acción</t>
  </si>
  <si>
    <t>, Educación, salud, planeación</t>
  </si>
  <si>
    <t xml:space="preserve">Programa 3:Programas Sociales para el Cambio </t>
  </si>
  <si>
    <t>Persona beneficiadas con la implementación de la estrategia “Popayán Solidaria”</t>
  </si>
  <si>
    <t xml:space="preserve">Programa 4: Atención integral a la primera infancia, infancia y adolescencia </t>
  </si>
  <si>
    <t>Política pública de, infancia y adolescencia  Acuerdo 011/2011, implementada de acuerdo al empalme de la secretaria de gobierno.</t>
  </si>
  <si>
    <t>,  Salud, Educación, Deporte Y Cultura.</t>
  </si>
  <si>
    <t>Programa 5: Jóvenes por el cambio</t>
  </si>
  <si>
    <t>Proyecto de acuerdo de Política pública de la juventud presentada.</t>
  </si>
  <si>
    <t>Programa 6: Democracia, Participación Ciudadana y Desarrollo Integral Comunitario</t>
  </si>
  <si>
    <t>Plan de acción para promoción y fortalecimiento de la participación ciudadana formulado e implementado</t>
  </si>
  <si>
    <t xml:space="preserve">COMPONENTE 9: SEGURIDAD, JUSTICIA Y CONVIVENCIA </t>
  </si>
  <si>
    <t>Programa 1:  Convivencia ciudadana,  Justicia y Paz para una  Popayán Segura</t>
  </si>
  <si>
    <t>Plan integral de Seguridad y convivencia ciudadana y Paz-PISCC-formulado y ejecutado</t>
  </si>
  <si>
    <t xml:space="preserve">Programa 2: Justicia y Paz para el Cambio </t>
  </si>
  <si>
    <t>Plan de fortalecimiento de inspecciones de policía, formulado e implementado</t>
  </si>
  <si>
    <t>LÍNEA ESTRATÉGICA DOS: DESARROLLO ECONÓMICO INCLUYENTE Y COMPETITIVO.</t>
  </si>
  <si>
    <t>COMPONENTE 1: PROMOCIÓN DEL DESARROLLO Y COMPETITIVIDAD</t>
  </si>
  <si>
    <t>Programa 1: Empleo, emprendimiento e innovación</t>
  </si>
  <si>
    <t>/Centro de Emprendimiento</t>
  </si>
  <si>
    <t>Emprendimientos fortalecidos en sus procesos organizativos</t>
  </si>
  <si>
    <t>Programa 2: Fortalecimiento del sector turístico</t>
  </si>
  <si>
    <t>Productos turísticos específicos creados o fortalecidos</t>
  </si>
  <si>
    <t>COMPONENTE 2: FOMENTO AGROPECUARIO</t>
  </si>
  <si>
    <t>Programa 1: Desarrollo agropecuario e innovación rural</t>
  </si>
  <si>
    <t>Familias que reciben Asistencia Técnica y/o Acompañamiento empresarial en el sector productivo Rural</t>
  </si>
  <si>
    <t xml:space="preserve">COMPONENTE 3:  GESTION EFICIENTE DE LA MOVILIDAD Y EL TRANSPORTE </t>
  </si>
  <si>
    <t>Programa 1: Implementación del Sistema Estratégico de Transporte Público de Pasajeros de Popayán - SETP</t>
  </si>
  <si>
    <t>Sistema Estratégico de Transporte Público de Pasajeros de Popayán - SETP Implementado</t>
  </si>
  <si>
    <t>Secretaría de Infraestructura-Movilidad Futura S.A.S</t>
  </si>
  <si>
    <t>Programa 2: Modernización para la movilidad y el transporte</t>
  </si>
  <si>
    <t xml:space="preserve">Acciones de prevención, regulación y control que garantizan la fluidez del tránsito </t>
  </si>
  <si>
    <t>Secretaría de Tránsito y Transporte</t>
  </si>
  <si>
    <t>Programa 3: Implementación del plan maestro de movilidad</t>
  </si>
  <si>
    <t xml:space="preserve"> Oficina Asesora de Planeación,  Secretaria de Infraestructura, Movilidad Futura </t>
  </si>
  <si>
    <t>Implementación del Plan Maestro de movilidad</t>
  </si>
  <si>
    <t>, Secretaría de Infraestructura</t>
  </si>
  <si>
    <t>Programa 4: Cultura ciudadana en las vías</t>
  </si>
  <si>
    <t>Ciudadanos sensibilizados en educación vial para la movilidad segura en Instituciones educativas e infractores multados dentro de las campañas</t>
  </si>
  <si>
    <t>Programa 5: Seguridad vial</t>
  </si>
  <si>
    <t>Mortalidad por accidentes de tránsito disminuida - Víctimas fatales por cada 100.000 habitantes.(*)</t>
  </si>
  <si>
    <t>LINEA ESTRATÉGICA TRES: BUEN GOBIERNO</t>
  </si>
  <si>
    <t>COMPONENTE 1: GESTIÓN PARA EL BUEN ESTADO, USO Y RECUPERACIÓN DE LOS BIENES INMUEBLES MUNICIPALES</t>
  </si>
  <si>
    <t>Programa 1: Mejoramiento de la infraestructura de los bienes públicos del municipio</t>
  </si>
  <si>
    <t xml:space="preserve">Plan de mantenimiento a las instalaciones locativas de los bienes de uso público del Municipio implementado </t>
  </si>
  <si>
    <t>Infraestructura.</t>
  </si>
  <si>
    <t>COMPONENTE  2: MODERNIZACIÓN ADMINISTRATIVA Y ORGANIZACIONAL</t>
  </si>
  <si>
    <t>Programa 1: Plan integral de modernización administrativa y organizacional.</t>
  </si>
  <si>
    <t>Plan de modernización administrativo y organizacional  de la administración del municipio de Popayán estructurado e implementado</t>
  </si>
  <si>
    <t>todas las unidades administrativas</t>
  </si>
  <si>
    <t>Programa 2: Gobierno en línea</t>
  </si>
  <si>
    <t>Componente de TIC para servicio de gobierno en línea implementado</t>
  </si>
  <si>
    <t xml:space="preserve">COMPONENTE 3: DESEMPEÑO FISCAL Y FISCALIZACIÓN </t>
  </si>
  <si>
    <t>Programa 1: Gestión financiera y recaudo</t>
  </si>
  <si>
    <t>Índice de calificación del desempeño fiscal mejorado</t>
  </si>
  <si>
    <t>FONPET</t>
  </si>
  <si>
    <t xml:space="preserve">Programa 2: Modernización de la Secretaría de Hacienda </t>
  </si>
  <si>
    <t>Instrumentos para la modernización de la Secretaría de Hacienda implementados</t>
  </si>
  <si>
    <t>LINEA ESTRATÉGICA CUATRO: POPAYÁN ECOEFICIENTE</t>
  </si>
  <si>
    <t>COMPONENTE 1: ORDENACIÒN DEL TERRITORIO</t>
  </si>
  <si>
    <t>Programa 1: Instrumentos de Ordenación Territorial</t>
  </si>
  <si>
    <t xml:space="preserve">Instrumentos de  ordenación territorial implementados </t>
  </si>
  <si>
    <t>Plan de Desarrollo 2016 – 2019 formulado y ejecutado, con seguimiento y evaluación permanente.</t>
  </si>
  <si>
    <t>Área de proyectos estratégicos creada</t>
  </si>
  <si>
    <t>Programa 3: Gestión integral del Espacio público y la protección al consumidor.</t>
  </si>
  <si>
    <t>Puntos críticos de espacios públicos recuperados y controlados</t>
  </si>
  <si>
    <t>COMPONENTE 2:  GESTION AMBIENTAL RESPONSABLE</t>
  </si>
  <si>
    <t>Programa 1: Gestión ambiental del territorio</t>
  </si>
  <si>
    <t>Plan de manejo Ambiental del Municipio actualizado e  implementado - PMA</t>
  </si>
  <si>
    <t>Programa 3: Fortalecimiento de ecosistemas estratégicos en el uso sostenible del recurso hídrico</t>
  </si>
  <si>
    <t>Sistemas de planificación ambiental para la conservación del recurso hídrico en cuatro fuentes de abastecimiento realizado</t>
  </si>
  <si>
    <t xml:space="preserve">Fundación Procuenca Río Las Piedras, Empresa de Acueducto de Popayán, OMGRD </t>
  </si>
  <si>
    <t>COMPONENTE 3: GESTION DEL RIESGO DE DESASTRES, ORDENAMIENTO TERRITORIAL Y ADAPTACIÓN AL CAMBIO CLIMÁTICO</t>
  </si>
  <si>
    <t>Programa 1: Conocimiento, comunicación y monitoreo del riesgo</t>
  </si>
  <si>
    <t>Escenario de Riesgo con Plan de intervención formulado e incorporado al POT</t>
  </si>
  <si>
    <t>OAGRD</t>
  </si>
  <si>
    <t>Programa 2: Reducción del riesgo  y adaptación al cambio climático para optimizar el desarrollo municipal</t>
  </si>
  <si>
    <t>Reducir en un 20% las condiciones de riesgo en escenarios priorizados en el municipio de Popayán</t>
  </si>
  <si>
    <t>Programa 3: Respuesta a emergencias y preparación para el manejo de desastres</t>
  </si>
  <si>
    <t xml:space="preserve">Proceso de preparación para la respuesta, rehabilitación y recuperación pos-desastre  fortalecido </t>
  </si>
  <si>
    <t>POR DEPENDENCIA</t>
  </si>
  <si>
    <t># PRYCTS</t>
  </si>
  <si>
    <t>PORCENTAJE</t>
  </si>
  <si>
    <t>Secretaría de Deporte y Cultura</t>
  </si>
  <si>
    <t>Secretaria de Tránsito y Transporte</t>
  </si>
  <si>
    <t>Secretaría de General</t>
  </si>
  <si>
    <t>TOTAL PROYECTOS INTERNOS MUNICIPALES</t>
  </si>
  <si>
    <t>POR LINEA ESTRATEGICA</t>
  </si>
  <si>
    <t xml:space="preserve">VALOR </t>
  </si>
  <si>
    <t xml:space="preserve">TOTAL </t>
  </si>
  <si>
    <t>OTROS RECURSOS PARA INVERSION ESTRATEGICA</t>
  </si>
  <si>
    <t>TOTAL INVERSION</t>
  </si>
  <si>
    <t>GASTOS</t>
  </si>
  <si>
    <t>TOTAL GASTOS</t>
  </si>
  <si>
    <t>TOTAL PRESUPUESTO ALCALDIA</t>
  </si>
  <si>
    <t>PROYECTOS"ESTRATÉGICOS"2016-2019"</t>
  </si>
  <si>
    <t>GESTION</t>
  </si>
  <si>
    <t>MOVILIDAD ALTERNATIVA</t>
  </si>
  <si>
    <t>PLAN DE MOVILIDAD</t>
  </si>
  <si>
    <t>VIVIENDA DIGNA</t>
  </si>
  <si>
    <t>LABORATORIO DE INNOVACION SOCIAL PARA LA PAZ</t>
  </si>
  <si>
    <t>REDES DIGITALES COMUNITARIAS Y WIFI POPAYAN</t>
  </si>
  <si>
    <t>PARQUE TECNOLÓGICO Y TEMÁTICO</t>
  </si>
  <si>
    <t>ENERGIAS ALTERNATIVAS Y LIMPIAS</t>
  </si>
  <si>
    <t>BIBLIOTECA PUBLICA MUNICIPAL</t>
  </si>
  <si>
    <t>ZONA FRANCA</t>
  </si>
  <si>
    <t>CENTRAL DE SACRIFICIO</t>
  </si>
  <si>
    <t>PRODUCTOS TURISTICOS</t>
  </si>
  <si>
    <t>SISTEMAS AGROAMBIENTALES SUSTENTABLES</t>
  </si>
  <si>
    <t>CENTRAL DE ABASTOS</t>
  </si>
  <si>
    <t>NUEVAS PLAZAS DE MERCADO</t>
  </si>
  <si>
    <t>CENTRAL HIDROELECTRICA DE JULUMITO</t>
  </si>
  <si>
    <t>POPAYAN CIUDAD SOSTENIBLE, RONDAS HIDRICAS Y PARQUES LINEALES</t>
  </si>
  <si>
    <t>FONDO DEL AGUA</t>
  </si>
  <si>
    <t>PLANTA DE TRATAMIENTO DE AGUAS RESIDUALES"(PTAR)" Comuna 9</t>
  </si>
  <si>
    <t>SISTEMA REGIONAL DE ALERTAS TEMPRANAS</t>
  </si>
  <si>
    <t>BANCO DE MAQUINARIA AGRÍCOLA</t>
  </si>
  <si>
    <t>DISTRITOS DE RIEGO</t>
  </si>
  <si>
    <t>NUEVO ESTADIO PARA POPAYAN</t>
  </si>
  <si>
    <t>POPAYAN VIVE EL CAMBIO 2016-2019 - PLAN OPERATIVO ANUAL DE INVERSIONES 2018</t>
  </si>
  <si>
    <t>Secretaría de Infraestructura - ACUEDUCTO</t>
  </si>
  <si>
    <t>FONPET (LEY 863 DE 2003) - SGP</t>
  </si>
  <si>
    <t>IMPLEMENTACION DEL PROGRAMA DE INFRAESTRUCTURA PARA EL ACUEDUCTO Y ALCANTARILLADO EN EL MUNICIPIO DE POPAYAN</t>
  </si>
  <si>
    <t>IMPLEMENTACION DEL PROGRAMA DE SALUD 2019 PARA LA SALUD Y AMBITO LABORAL EN EL MUNICIPIO DE POPAYAN</t>
  </si>
  <si>
    <t>Acciones de supervisión y seguimiento a la prestación al servicio de alumbrado publico realizadas.</t>
  </si>
  <si>
    <t>SECRETARIA DE LA MUJER</t>
  </si>
  <si>
    <t>Estrategia de fortalecimiento al proceso de estratificación implementada.</t>
  </si>
  <si>
    <t>IMPLEMENTACION DEL PROGRAMA DE INFRAESTRUCTURA VIAL PARA LA CONSTRUCCION, REHABILITACION, MEJORAMIENTO Y MANTENIMIENTO DE OBRAS EN EL AREA URBANA Y RURAL DEL MUNICIPIO DE POPAYAN 2018-2020</t>
  </si>
  <si>
    <t>SECRETARIA DE DESARROLLO AGROAMBIENTAL Y DE FOMENTO ECONOMICO</t>
  </si>
  <si>
    <t>DESARROLLO AMBIENTAL Y FOMENTO ECONOMICO</t>
  </si>
  <si>
    <t>SECRETARIA DE PLANEACION</t>
  </si>
  <si>
    <t>IMPLEMENTACION DEL PROGRAMA DE PLANEACION 2019 FORTALECIMIENTO AL PROCESO DE ESTRATIFICACION PARA LA ORDENACION DEL TERRITORIO DEL MUNICIPIO DE POPAYAN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</si>
  <si>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</si>
  <si>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IMPLEMENTACIÓN DEL PROGRAMA DE "CALIDAD EDUCATIVA"  PARA LA VIGENCIA 2020 DEL MUNICIPIO DE POPAYÁN</t>
  </si>
  <si>
    <t>IMPLEMENTACIÓN DEL PROGRAMA DE COBERTURA EDUCATIVA VIGENCIA 2020 PARA LA CONSTRUCCION, MATENIMIENTO Y ADECUACIÓN DE INFRAESTRUCTURA  EN LAS IE DEL MUNICIPIO DE POPAYÁN</t>
  </si>
  <si>
    <t>IMPLEMENTACIÓN DEL PROGRAMA DE COBERTURA EDUCATIVA VIGENCIA 2020 PARA LA INCLUSION EN LAS IE DEL MUNICIPIO DE POPAYÁN</t>
  </si>
  <si>
    <t>IMPLEMENTACIÓN DEL PROGRAMA DE COBERTURA EDUCATIVA VIGENCIA 2020 PARA LA PREVENCION DEL RIESGO EN LAS IE DEL MUNICIPIO DE POPAYÁN</t>
  </si>
  <si>
    <t>IMPLEMENTACIÓN DEL PROGRAMA DE EDUCACION 2020 PARA LA DOTACIÓN DE ELEMENTOS A LAS IE DEL MUNICIPIO DE POPAYÁN</t>
  </si>
  <si>
    <t>IMPLEMENTACIÓN DEL PROGRAMA DE EFICIENCIA EDUCATIVA VIGENCIA 2020 PARA EL MEJORAMIENTO DEL MODELO DE GESTION DEL SISTEMA EDUCATIVO EN EL MUNICIPIO DE POPAYAN</t>
  </si>
  <si>
    <t>IMPLEMENTACIÓN DEL PROGRAMA DE EFICIENCIA EDUCATIVA VIGENCIA 2020 PARA EL CUMPLIMIENTO DE LAS OBLIGACIONES LABORALES DEL SISTEMA EDUCATIVO EN EL MUNICIPIO DE POPAYÁN</t>
  </si>
  <si>
    <t>IMPLEMENTACIÓN DEL PROGRAMA DE COBERTURA EDUCATIVA VIGENCIA  2020 PARA EL SUMINISTRO DE ALIMENTACION ESCOLAR DE LAS IE DEL MUNICIPIO DE POPAYÁN</t>
  </si>
  <si>
    <t>IMPLEMENTACION DEL PROGRAMA DE SALUD 2020 PARA LA SALUD AMBIENTAL EN EL MUNICIPIO DE POPAYAN</t>
  </si>
  <si>
    <t>IMPLEMENTACION DEL PROGRAMA DE SALUD 2020 PARA LA VIDA SALUDABLE Y CONDICIONES NO TRANSMISIBLES EN EL MUNICIPIO DE POPAYAN</t>
  </si>
  <si>
    <t>IMPLEMENTACION DEL PROGRAMA DE SALUD 2020 PARA LA CONVIVENCIA SOCIAL Y SALUD MENTAL EN EL MUNICIPIO DE POPAYAN</t>
  </si>
  <si>
    <t>IMPLEMENTACION DEL PROGRAMA DE SALUD 2020 PARA LA SEXUALIDAD, DERECHOS SEXUALES Y REPRODUCTIVOS EN EL MUNICIPIO DE POPAYAN</t>
  </si>
  <si>
    <t>IMPLEMENTACION DEL PROGRAMA DE SALUD 2020 PARA LA VIDA SALUDABLE Y ENFERMEDADES TRANSMISIBLES EN EL MUNICIPIO DE POPAYAN</t>
  </si>
  <si>
    <t>IMPLEMENTACION DEL PROGRAMA DE SALUD 2020 PARA LA SALUD PUBLICA EN EMERGENCIAS Y DESASTRES EN EL MUNICIPIO DE POPAYAN</t>
  </si>
  <si>
    <t>IMPLEMENTACION DEL PROGRAMA DE SALUD 2020 PARA LA GESTION DIFERENCIAL DE POBLACIONES VULNERABLES EN EL MUNICIPIO DE POPAYAN</t>
  </si>
  <si>
    <t>IMPLEMENTACION DEL PROGRAMA DE SALUD 2020 PARA EL FORTALECIMIENTO DE LA AUTORIDAD SANITARIA Y DEL ASEGURAMIENTO EN SALUD EN EL REGIMEN SUBSIDIADO EN EL MUNICIPIO DE POPAYAN</t>
  </si>
  <si>
    <t>IMPLEMENTACION DEL PROGRAMA DE SALUD 2020 POLÍTICA PÚBLICA DE PERSONAS EN SITUACIÓN DE DISCAPACIDAD EN EL MUNICIPIO DE POPAYAN</t>
  </si>
  <si>
    <t>IMPLEMENTACION DEL PROGRAMA DE SALUD 2020 POLÍTICA PÚBLICA DE PERSONAS ADULTAS MAYORES EN EL MUNICIPIO DE POPAYAN</t>
  </si>
  <si>
    <t>IMPLEMENTACION DEL PROGRAMA DE SALUD 2020 POLÍTICA PÚBLICA DE SALUD MENTAL EN EL MUNICIPIO DE POPAYAN</t>
  </si>
  <si>
    <t>IMPLEMENTACION DEL PROGRAMA DE SALUD 2020 PARA UNA POPAYAN ANIMALISTA EN EL MUNICIPIO DE POPAYAN</t>
  </si>
  <si>
    <t>IMPLEMENTACION DEL PROGRAMA DE SALUD 2020 PARA LA SEGURIDAD ALIMENTARIA Y NUTRICIONAL EN EL MUNICIPIO DE POPAYAN</t>
  </si>
  <si>
    <t>IMPLEMENTACION DEL PROGRAMA DE SALUD 2020 POLÍTICA PÚBLICA DE SEGURIDAD ALIMENTARIA Y NUTRICIONAL EN EL MUNICIPIO DE POPAYAN</t>
  </si>
  <si>
    <t>IMPLEMENTACION DEL PROGRAMA DE SALUD 2020 PARA EL FORTALECIMIENTO INSTITUCIONAL EN SALUD DEL MUNICIPIO DE POPAYAN</t>
  </si>
  <si>
    <t>IMPLEMENTACION DEL PROGRAMA DE CULTURA 2020 PARA LA CULTURA, IDENTIDAD Y PATRIMONIO EN EL MUNICIPIO DE POPAYÁN</t>
  </si>
  <si>
    <t xml:space="preserve">IMPLEMENTACION DEL PROGRAMA DE DEPORTE 2020 PARA EL DEPORTE, RECREACION, APROVECHAMIENTO DEL TIEMPO LIBRE Y ACTIVIDAD FISICA EN EL MUNICIPIO DE POPAYAN. </t>
  </si>
  <si>
    <t>IMPLEMENTACION DEL PROGRAMA DE INFRAESTRUCTURA 2020 PARA VIVIENDA EN EL MUNICIPIO DE POPAYAN</t>
  </si>
  <si>
    <t>IMPLEMENTACION DEL PROGRAMA DE INFRAESTRUCTURA 2020 PARA LA CONSTRUCCION, REHABILITACION Y/O MANTENIMIENTO Y/O MEJORAMIENTO VIAL EN EL SECTOR URBANO DEL MUNICIPIO DE POPAYAN</t>
  </si>
  <si>
    <t>IMPLEMENTACION DEL PROGRAMA DE INFRAESTRUCTURA 2020 PARA LA CONSTRUCCION, REHABILITACION Y/O MANTENIMIENTO Y/O MEJORAMIENTO VIAL EN EL SECTOR RURAL DEL MUNICIPIO DE POPAYAN</t>
  </si>
  <si>
    <t>IMPLEMENTACION DEL PROGRAMA "PROYECTOS DE INFRAESTRUCTURA DE ALTO IMPACTO" 2020 PARA EL CENTRO DE BENEFICIO ANIMAL EN EL MUNICIPIO DE POPAYAN</t>
  </si>
  <si>
    <t>IMPLEMENTACION DEL PROGRAMA DE INFRAESTRUCTURA PARA EDIFICACIONES, POLIDEPORTIVOS Y PARQUE 2020 EN EL MUNICIPIO DE POPAYAN</t>
  </si>
  <si>
    <t>IMPLEMENTACION DEL PROGRAMA DE INFRAESTRUCTURA 2020 PARA EL ALUMBRADO PUBLICO EN EL MUNICIPIO DE POPAYAN</t>
  </si>
  <si>
    <t>IMPLEMENTACION DEL PROGRAMA DE INFRASTRUCTURA 2020 PARA SUBSIDIOS DE ASEO EN EL MUNICIPIO DE POPAYAN</t>
  </si>
  <si>
    <t>IMPLEMENTACION DEL PROGRAMA INFRAESTRUCTURA 2020 PARA EL CIERRE DEL RELLENO SANITARIO EN EL MUNICIPIO DE POPAYAN</t>
  </si>
  <si>
    <t xml:space="preserve">IMPLEMENTACION DEL PROGRAMA PROYECTOS ESTRATEGICOS DE ACUEDUCTO Y ALCANTARILLADO 2020 PARA EL MEJORAMIENTO DE SERVICIOS DE AGUA POTABLE Y SANEAMIENTO BASICO EN EL MUNICIPIO DE POPAYAN </t>
  </si>
  <si>
    <t>IMPLEMENTACION DEL PROGRAMA DE SERVICIOS PUBLICOS INVERSION Y SUPERVISION EN SERVICIOS PUBLICOS PARA ELECTRIFICACION 2020 EN EL MUNICIPIO DE POPAYAN.</t>
  </si>
  <si>
    <t>IMPLEMENTACION DEL PROGRAMA DE MANTENIMIENTO Y ADECUACION DE BIENES INMUEBLES MUNICIPALES 2020 EN LA SECRETARIA DE INFRAESTRUCTURA DEL MUNICIPIO DE POPAYAN</t>
  </si>
  <si>
    <t>IMPLEMENTACION DEL PROGRAMA DE MOVILIDAD 2020 SISTEMA ESTRATEGICO DE TRANSPORTE PUBLICO EN EL MUNICIPIO DE POPAYAN</t>
  </si>
  <si>
    <t>CONSERVACION DE VIAS URBANAS DEL PROGRAMA DE TRANSPORTE "INFRAESTRUCTURA VIAL" 2020 EN EL MUNICIPIO DE POPAYAN</t>
  </si>
  <si>
    <t>IMPLEMENTACION DEL PROGRAMA DE INFRAESTRUCTURA 2020 PARA EL ESTATUTO DE VALORIZACION EN EL MUNICIPIO DE POPAYAN</t>
  </si>
  <si>
    <t>IMPLEMENTACION DEL PLAN DE MEJORAMIENTO DE INFRAESTRUCTURA URBANA Y RURAL 2020 PRESUPUESTO PARTICIPATIVO</t>
  </si>
  <si>
    <t>IMPLEMENTACION DEL PROGRAMA DE PLANEACION 2020 PARA LA REVISON, AJUSTE Y/O FORMULACION DEL PLAN DE ORDENAMIENTO TERRITORIAL EN EL MUNICIPIO DE POPAYAN</t>
  </si>
  <si>
    <t>IMPLEMENTACION DEL PROGRAMA DE PLANEACION 2020 FORTALECIMIENTO INSTITUCIONAL PARA EL ORDNEMIENTO TERRITORIAL EN EL MUNICIPIO DE POPAYAN</t>
  </si>
  <si>
    <t>IMPLEMENTACION DEL PROGRAMA DE GESTION DEL RIESGO DE DESASTRES 2020 CONOCIMIENTO, COMUNICACIÓN Y MONITOREO DEL RIESGO EN EL MUNICIPIO DE POPAYAN</t>
  </si>
  <si>
    <t>IMPLEMENTACION DEL PROGRAMA DE GESTION DEL RIESGO DE DESASTRES 2020 REDUCCION DEL RIESGO Y ADAPTACION AL CAMBIO CLIMATICO PARA OPTIMIZAR EL DESARROLLO MUNICIPAL DE POPAYAN</t>
  </si>
  <si>
    <t>IMPLEMENTACION DEL PROGRAMA DE GESTION DEL RIESGO DE DESASTRES 2020 RESPUESTA A EMERGENCIAS Y PREPARACION PARA EL MANEJO DE DESASTRES EN EL MUNICIPIO DE POPAYAN</t>
  </si>
  <si>
    <t>IMPLEMENTACION DEL PROGRAMA DE HACIENDA 2020 GESTION FINANCIERA Y RECAUDO EN EL MUNICIPIO DE POPAYAN</t>
  </si>
  <si>
    <t>IMPLEMENTACION DEL PROGRAMA DE HACIENDA 2020 MODERNIZACION DE LA SECRETARIA DE HACIENDA DEL MUNICIPIO DE POPAYAN</t>
  </si>
  <si>
    <t>IMPLEMENTACION DEL PROGRAMA DE TRANSITO Y TRANSPORTE 2020 MODERNIZACION PARA LA MOVILIDAD Y EL TRANSPORTE EN EL MUNICIPIO DE POPAYAN</t>
  </si>
  <si>
    <t>IMPLEMENTACION DEL PROGRAMA DE TRANSITO Y TRANSPORTE 2020 PLAN MAESTRO DE MOVILIDAD EN EL MUNICIPIO DE POPAYAN</t>
  </si>
  <si>
    <t>IMPLEMENTACION DEL PROGRAMA DE TRANSITO Y TRANSPORTE 2020 CULTURA CIUDADANA EN LAS VIAS DEL MUNICIPIO DE POPAYAN</t>
  </si>
  <si>
    <t>IMPLEMENTACION DEL PROGRAMA DE TRANSITO Y TRANSPORTE 2020 SEGURIDAD VIAL EN EL MUNICIPIO DE POPAYAN</t>
  </si>
  <si>
    <t>IMPLEMENTACION DEL PROGRAMA DE TRANSITO Y TRANSPORTE 2020 FORTALECIMIENTO INTEGRAL DE LA SECRETARIA DE TRANSITO EN EL MUNICIPIO DE POPAYAN</t>
  </si>
  <si>
    <t>IMPLEMENTACION DEL PROGRAMA DE GENERAL 2020 MEJORAMIENTO DE LA INFRAESTRUCTURA DE LOS BIENES PUBLICOS EN EL MUNICIPIO DE POPAYAN</t>
  </si>
  <si>
    <t>IMPLEMENTACION DEL PROGRAMA DE GENERAL 2020 PLAN DE TECNOLOGIAS DEL MUNICIPIO DE POPAYAN</t>
  </si>
  <si>
    <t>IMPLEMENTACION DEL PROGRAMA 2020 PROMOCION DEL DESARROLLO EN EMPLEO, EMPRENDIMIENTO E INNOVACION EN EL MUNICIPIO DE POPAYAN</t>
  </si>
  <si>
    <t>IMPLEMENTACION DEL PROGRAMA FORTALECIMIENTO DEL SECTOR TURISMO 2020 EN EL MUNICIPIO DE POPAYAN</t>
  </si>
  <si>
    <t>IMPLEMENTACION DEL PROGRAMA DE UMATA 2020 DESARROLLO AGROPECUARIO E INNOVACION RURAL EN EL MUNICIPIO DE POPAYAN</t>
  </si>
  <si>
    <t>IMPLEMENTACIÓN DEL ÁREA DE GESTIÓN DE PROYECTOS 2020 DEL MUNICIPIO POPAYÁN</t>
  </si>
  <si>
    <t>IMPLEMENTACION DEL PROGRAMA GESTION AMBIENTAL DEL TERRITORIO VIGENCIA 2020 EN EL MUNICIPIO DE POPAYAN</t>
  </si>
  <si>
    <t>IMPLEMENTACION DEL PROGRAMA DE FORTALECIMIENTO DE ECOSISTEMAS ESTRATEGICOS RECURSO HIDRICO VIGENCIA 2020 DEL MUNICIPIO DE POPAYAN</t>
  </si>
  <si>
    <t>IMPLEMENTACION DEL PROGRAMA DE LA MUJER 2020 MUJER CON EQUIDAD DE POBLACION VULNERABLE EN EL MUNICIPIO DE POPAYAN</t>
  </si>
  <si>
    <t>FONPET (LEY 863 DE 2003)</t>
  </si>
  <si>
    <t>IMPLEMENTACION DEL PROGRAMA DE GOBIERNO 2020 PARA LA ASISTENCIA, ATENCION Y REPARACION INTEGRAL A LA POBLACION VULNERABLE, VICTIMA DEL MUNICIPIO DE POPAYAN</t>
  </si>
  <si>
    <t>IMPLEMENTACION DEL PROGRAMA DE GOBIERNO 2020 PARA LA PAZ, DERECHOS HUMANOS Y REINTEGRACION DE LA POBLACION VULNERABLE EN EL MUNICIPIO DE POPAYAN</t>
  </si>
  <si>
    <t>IMPLEMENTACION DEL PROGRAMA DE GOBIERNO 2020 PARA RESGUARDOS INDIGENAS EN EL MUNICIPIO DE POPAYAN</t>
  </si>
  <si>
    <t>IMPLEMENTACION DEL PROGRAMA DE GOBIERNO 2020 UNIDOS POR EL CAMBIO PARA POBLACION VULNERABLE EN EL MUNICIPIO DE POPAYAN</t>
  </si>
  <si>
    <t>IMPLEMENTACION DEL PROGRAMA DE GOBIERNO 2020 MAS FAMILIAS EN ACCION PARA POBLACION VULNERABLE EN EL MUNICIPIO DE POPAYAN</t>
  </si>
  <si>
    <t>IMPLEMENTACION DEL PROGRAMA DE GOBIERNO 2020 DEMOCRACIA, PARTICIPACION CIUDADANA Y DESARROLLO COMUNITARIO EN EL MUNICIPIO DE POPAYAN</t>
  </si>
  <si>
    <t>IMPLEMENTACION DEL PROGRAMA DE GOBIERNO 2020 SEGURIDAD Y CONVIVENCIA CIUDADANA EN EL MUNICIPIO DE POPAYAN</t>
  </si>
  <si>
    <t>IMPLEMENTACION DEL PROGRAMA DE GOBIERNO 2020 JUSTICIA Y PAZ PARA EL CAMBIO EN EL MUNICIPIO DE POPAYAN</t>
  </si>
  <si>
    <t>IMPLEMENTACION DEL PROGRAMA DE GOBIERNO 2020 MODERNIZACION ADMINISTRATIVA Y ORGANIZACIONAL PARA EL FORTALECIMIENTO INSTITUCIONAL DEL MUNICIPIO DE POPAYAN</t>
  </si>
  <si>
    <t>IMPLEMENTACION DEL PROGRAMA DE GOBIERNO 2020 GESTION INTEGRAL DEL ESPACIO PUBLICO EN EL MUNICIPIO DE POPAYAN</t>
  </si>
  <si>
    <t>IMPLEMENTACION DEL PROGRAMA DE GOBIERNO 2020 DIVERSIDAD SEXUAL EN EL MUNICIPIO DE POPAYAN</t>
  </si>
  <si>
    <t>IMPLEMENTACION DEL PROGRAMA DE GOBIERNO 2020 POBLACION AFRODESCENDIENTE EN EL MUNICIPIO DE POPAYAN</t>
  </si>
  <si>
    <t>IMPLEMENTACION DEL PROGRAMA DE GOBIERNO 2020 PROGRAMAS SOCIALES PARA EL CAMBIO EN EL MUNICIPIO DE POPAYAN</t>
  </si>
  <si>
    <t>IMPLEMENTACION DEL PROGRAMA DE GOBIERNO 2020 ATENCION INTEGRAL A INFANCIA Y ADOLESCENCIA EN EL MUNICIPIO DE POPAYAN</t>
  </si>
  <si>
    <t>IMPLEMENTACION DEL PROGRAMA DE GOBIERNO 2020 JOVENES POR EL CAMBIO EN EL MUNICIPIO DE POPAYAN</t>
  </si>
  <si>
    <t>Estrategia para erradicar violencias basadas en la exclusión, estigmatización con ocasión de la orientación sexual de la población LGBTI, implementada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</si>
</sst>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&quot;$&quot;* #,##0_-;\-&quot;$&quot;* #,##0_-;_-&quot;$&quot;* &quot;-&quot;_-;_-@_-"/>
    <numFmt numFmtId="166" formatCode="_-* #,##0.00\ &quot;$&quot;_-;\-* #,##0.00\ &quot;$&quot;_-;_-* &quot;-&quot;??\ &quot;$&quot;_-;_-@_-"/>
    <numFmt numFmtId="167" formatCode="_-&quot;$&quot;* #,##0_-;\-&quot;$&quot;* #,##0_-;_-&quot;$&quot;* &quot;-&quot;??_-;_-@_-"/>
    <numFmt numFmtId="168" formatCode="[$$-240A]\ #,##0"/>
    <numFmt numFmtId="169" formatCode="_([$$-240A]\ * #,##0.00_);_([$$-240A]\ * \(#,##0.00\);_([$$-240A]\ 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24">
    <xf numFmtId="0" fontId="0" fillId="0" borderId="0" xfId="0"/>
    <xf numFmtId="0" fontId="5" fillId="0" borderId="10" xfId="0" applyFont="1" applyBorder="1" applyAlignment="1">
      <alignment horizontal="left" vertical="center" wrapText="1"/>
    </xf>
    <xf numFmtId="165" fontId="3" fillId="12" borderId="15" xfId="7" applyFont="1" applyFill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5" fontId="3" fillId="0" borderId="15" xfId="7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3" fillId="12" borderId="14" xfId="7" applyFont="1" applyFill="1" applyBorder="1" applyAlignment="1">
      <alignment horizontal="center" vertical="center" wrapText="1"/>
    </xf>
    <xf numFmtId="165" fontId="3" fillId="12" borderId="14" xfId="7" applyFont="1" applyFill="1" applyBorder="1" applyAlignment="1">
      <alignment horizontal="left" vertical="center" wrapText="1"/>
    </xf>
    <xf numFmtId="165" fontId="1" fillId="0" borderId="15" xfId="7" applyFont="1" applyFill="1" applyBorder="1" applyAlignment="1">
      <alignment vertical="center" wrapText="1"/>
    </xf>
    <xf numFmtId="165" fontId="1" fillId="0" borderId="0" xfId="7" applyFont="1" applyAlignment="1">
      <alignment horizontal="left" vertical="center"/>
    </xf>
    <xf numFmtId="165" fontId="3" fillId="12" borderId="19" xfId="7" applyFont="1" applyFill="1" applyBorder="1" applyAlignment="1">
      <alignment horizontal="left" vertical="center" wrapText="1"/>
    </xf>
    <xf numFmtId="165" fontId="1" fillId="0" borderId="0" xfId="7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 wrapText="1"/>
    </xf>
    <xf numFmtId="165" fontId="3" fillId="5" borderId="39" xfId="7" applyFont="1" applyFill="1" applyBorder="1" applyAlignment="1">
      <alignment horizontal="center" vertical="center"/>
    </xf>
    <xf numFmtId="165" fontId="3" fillId="5" borderId="34" xfId="7" applyFont="1" applyFill="1" applyBorder="1" applyAlignment="1">
      <alignment horizontal="center" vertical="center"/>
    </xf>
    <xf numFmtId="165" fontId="3" fillId="10" borderId="13" xfId="7" applyFont="1" applyFill="1" applyBorder="1" applyAlignment="1">
      <alignment horizontal="center" vertical="center"/>
    </xf>
    <xf numFmtId="165" fontId="5" fillId="0" borderId="4" xfId="7" applyFont="1" applyBorder="1" applyAlignment="1">
      <alignment horizontal="left" vertical="center" wrapText="1"/>
    </xf>
    <xf numFmtId="165" fontId="5" fillId="0" borderId="4" xfId="7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165" fontId="1" fillId="0" borderId="4" xfId="7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7" fontId="3" fillId="5" borderId="49" xfId="1" applyNumberFormat="1" applyFont="1" applyFill="1" applyBorder="1" applyAlignment="1">
      <alignment vertical="center" wrapText="1"/>
    </xf>
    <xf numFmtId="165" fontId="3" fillId="5" borderId="49" xfId="7" applyFont="1" applyFill="1" applyBorder="1" applyAlignment="1">
      <alignment vertical="center"/>
    </xf>
    <xf numFmtId="165" fontId="3" fillId="5" borderId="49" xfId="7" applyFont="1" applyFill="1" applyBorder="1" applyAlignment="1">
      <alignment vertical="center" wrapText="1"/>
    </xf>
    <xf numFmtId="9" fontId="3" fillId="11" borderId="6" xfId="8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3" fillId="14" borderId="10" xfId="0" applyFont="1" applyFill="1" applyBorder="1" applyAlignment="1">
      <alignment vertical="center" wrapText="1"/>
    </xf>
    <xf numFmtId="165" fontId="3" fillId="5" borderId="31" xfId="7" applyFont="1" applyFill="1" applyBorder="1" applyAlignment="1">
      <alignment vertical="center"/>
    </xf>
    <xf numFmtId="9" fontId="1" fillId="0" borderId="4" xfId="0" applyNumberFormat="1" applyFont="1" applyBorder="1" applyAlignment="1">
      <alignment horizontal="left" vertical="center" wrapText="1"/>
    </xf>
    <xf numFmtId="167" fontId="1" fillId="0" borderId="4" xfId="1" applyNumberFormat="1" applyFont="1" applyFill="1" applyBorder="1" applyAlignment="1">
      <alignment horizontal="left" vertical="center" wrapText="1"/>
    </xf>
    <xf numFmtId="168" fontId="1" fillId="0" borderId="4" xfId="0" applyNumberFormat="1" applyFont="1" applyBorder="1" applyAlignment="1">
      <alignment horizontal="left" vertical="center" wrapText="1"/>
    </xf>
    <xf numFmtId="0" fontId="1" fillId="12" borderId="4" xfId="0" applyFont="1" applyFill="1" applyBorder="1" applyAlignment="1">
      <alignment horizontal="left" vertical="center" wrapText="1"/>
    </xf>
    <xf numFmtId="167" fontId="1" fillId="12" borderId="4" xfId="1" applyNumberFormat="1" applyFont="1" applyFill="1" applyBorder="1" applyAlignment="1">
      <alignment horizontal="left" vertical="center" wrapText="1"/>
    </xf>
    <xf numFmtId="167" fontId="3" fillId="5" borderId="4" xfId="1" applyNumberFormat="1" applyFont="1" applyFill="1" applyBorder="1" applyAlignment="1">
      <alignment vertical="center" wrapText="1"/>
    </xf>
    <xf numFmtId="167" fontId="1" fillId="9" borderId="4" xfId="0" applyNumberFormat="1" applyFont="1" applyFill="1" applyBorder="1" applyAlignment="1">
      <alignment horizontal="left" vertical="center" wrapText="1"/>
    </xf>
    <xf numFmtId="167" fontId="3" fillId="11" borderId="4" xfId="0" applyNumberFormat="1" applyFont="1" applyFill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left" vertical="center" wrapText="1"/>
    </xf>
    <xf numFmtId="165" fontId="3" fillId="15" borderId="11" xfId="7" applyFont="1" applyFill="1" applyBorder="1" applyAlignment="1">
      <alignment horizontal="left" vertical="center" wrapText="1"/>
    </xf>
    <xf numFmtId="168" fontId="1" fillId="15" borderId="8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5" fontId="1" fillId="9" borderId="15" xfId="7" applyFont="1" applyFill="1" applyBorder="1" applyAlignment="1">
      <alignment horizontal="center" vertical="center" wrapText="1"/>
    </xf>
    <xf numFmtId="165" fontId="1" fillId="9" borderId="4" xfId="7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left" vertical="center" wrapText="1"/>
    </xf>
    <xf numFmtId="0" fontId="3" fillId="12" borderId="4" xfId="0" applyFont="1" applyFill="1" applyBorder="1" applyAlignment="1">
      <alignment horizontal="left" vertical="center" wrapText="1"/>
    </xf>
    <xf numFmtId="0" fontId="3" fillId="12" borderId="14" xfId="0" applyFont="1" applyFill="1" applyBorder="1" applyAlignment="1">
      <alignment horizontal="left" vertical="center" wrapText="1"/>
    </xf>
    <xf numFmtId="0" fontId="1" fillId="13" borderId="12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left" vertical="center" wrapText="1"/>
    </xf>
    <xf numFmtId="0" fontId="3" fillId="12" borderId="33" xfId="0" applyFont="1" applyFill="1" applyBorder="1" applyAlignment="1">
      <alignment horizontal="left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left" vertical="center" wrapText="1"/>
    </xf>
    <xf numFmtId="0" fontId="1" fillId="13" borderId="48" xfId="0" applyFont="1" applyFill="1" applyBorder="1" applyAlignment="1">
      <alignment horizontal="center" vertical="center" wrapText="1"/>
    </xf>
    <xf numFmtId="0" fontId="1" fillId="13" borderId="4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left" vertical="center" wrapText="1"/>
    </xf>
    <xf numFmtId="0" fontId="3" fillId="15" borderId="14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left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1" fillId="13" borderId="45" xfId="0" applyFont="1" applyFill="1" applyBorder="1" applyAlignment="1">
      <alignment horizontal="center" vertical="center" wrapText="1"/>
    </xf>
    <xf numFmtId="0" fontId="1" fillId="13" borderId="46" xfId="0" applyFont="1" applyFill="1" applyBorder="1" applyAlignment="1">
      <alignment horizontal="center" vertical="center" wrapText="1"/>
    </xf>
    <xf numFmtId="0" fontId="1" fillId="13" borderId="25" xfId="0" applyFont="1" applyFill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 wrapText="1"/>
    </xf>
    <xf numFmtId="0" fontId="1" fillId="13" borderId="22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5" fontId="1" fillId="0" borderId="15" xfId="7" applyFont="1" applyFill="1" applyBorder="1" applyAlignment="1">
      <alignment horizontal="right" vertical="center" wrapText="1"/>
    </xf>
    <xf numFmtId="165" fontId="1" fillId="9" borderId="4" xfId="14" applyFont="1" applyFill="1" applyBorder="1" applyAlignment="1">
      <alignment horizontal="left" vertical="center" wrapText="1"/>
    </xf>
    <xf numFmtId="165" fontId="1" fillId="9" borderId="0" xfId="20" applyFont="1" applyFill="1" applyBorder="1" applyAlignment="1">
      <alignment vertical="center"/>
    </xf>
    <xf numFmtId="165" fontId="1" fillId="0" borderId="15" xfId="7" applyFont="1" applyFill="1" applyBorder="1" applyAlignment="1">
      <alignment horizontal="center" vertical="center" wrapText="1"/>
    </xf>
    <xf numFmtId="165" fontId="1" fillId="19" borderId="4" xfId="26" applyFont="1" applyFill="1" applyBorder="1" applyAlignment="1">
      <alignment vertical="center"/>
    </xf>
    <xf numFmtId="0" fontId="3" fillId="12" borderId="19" xfId="0" applyFont="1" applyFill="1" applyBorder="1" applyAlignment="1">
      <alignment horizontal="left" vertical="center" wrapText="1"/>
    </xf>
    <xf numFmtId="165" fontId="1" fillId="19" borderId="4" xfId="32" applyFont="1" applyFill="1" applyBorder="1" applyAlignment="1">
      <alignment vertical="center"/>
    </xf>
    <xf numFmtId="165" fontId="1" fillId="9" borderId="4" xfId="54" applyFont="1" applyFill="1" applyBorder="1" applyAlignment="1">
      <alignment horizontal="right" vertical="center" wrapText="1"/>
    </xf>
    <xf numFmtId="165" fontId="3" fillId="0" borderId="1" xfId="7" applyFont="1" applyBorder="1" applyAlignment="1">
      <alignment vertical="center"/>
    </xf>
    <xf numFmtId="0" fontId="1" fillId="13" borderId="0" xfId="0" applyFont="1" applyFill="1" applyAlignment="1">
      <alignment vertical="center"/>
    </xf>
    <xf numFmtId="165" fontId="1" fillId="13" borderId="15" xfId="7" applyFont="1" applyFill="1" applyBorder="1" applyAlignment="1">
      <alignment horizontal="right" vertical="center" wrapText="1"/>
    </xf>
    <xf numFmtId="9" fontId="3" fillId="11" borderId="7" xfId="8" applyFont="1" applyFill="1" applyBorder="1" applyAlignment="1">
      <alignment horizontal="center" vertical="center" wrapText="1"/>
    </xf>
    <xf numFmtId="165" fontId="3" fillId="0" borderId="0" xfId="7" applyFont="1" applyFill="1" applyBorder="1" applyAlignment="1">
      <alignment horizontal="right" vertical="center" wrapText="1"/>
    </xf>
    <xf numFmtId="165" fontId="3" fillId="13" borderId="0" xfId="7" applyFont="1" applyFill="1" applyBorder="1" applyAlignment="1">
      <alignment horizontal="right" vertical="center"/>
    </xf>
    <xf numFmtId="165" fontId="3" fillId="0" borderId="0" xfId="7" applyFont="1" applyFill="1" applyBorder="1" applyAlignment="1">
      <alignment horizontal="right" vertical="center"/>
    </xf>
    <xf numFmtId="165" fontId="1" fillId="0" borderId="1" xfId="7" applyFont="1" applyFill="1" applyBorder="1" applyAlignment="1">
      <alignment horizontal="right" vertical="center" wrapText="1"/>
    </xf>
    <xf numFmtId="165" fontId="3" fillId="13" borderId="15" xfId="7" applyFont="1" applyFill="1" applyBorder="1" applyAlignment="1">
      <alignment horizontal="right" vertical="center" wrapText="1"/>
    </xf>
    <xf numFmtId="165" fontId="3" fillId="0" borderId="0" xfId="7" applyFont="1" applyFill="1" applyBorder="1" applyAlignment="1">
      <alignment vertical="center"/>
    </xf>
    <xf numFmtId="165" fontId="3" fillId="0" borderId="0" xfId="7" applyFont="1" applyAlignment="1">
      <alignment vertical="center"/>
    </xf>
    <xf numFmtId="165" fontId="1" fillId="19" borderId="4" xfId="61" applyFont="1" applyFill="1" applyBorder="1" applyAlignment="1">
      <alignment vertical="center"/>
    </xf>
    <xf numFmtId="165" fontId="3" fillId="0" borderId="4" xfId="61" applyFont="1" applyFill="1" applyBorder="1" applyAlignment="1">
      <alignment vertical="center" wrapText="1"/>
    </xf>
    <xf numFmtId="165" fontId="1" fillId="9" borderId="4" xfId="61" applyFont="1" applyFill="1" applyBorder="1" applyAlignment="1">
      <alignment vertical="center"/>
    </xf>
    <xf numFmtId="165" fontId="1" fillId="9" borderId="15" xfId="7" applyFont="1" applyFill="1" applyBorder="1" applyAlignment="1">
      <alignment horizontal="right" vertical="center" wrapText="1"/>
    </xf>
    <xf numFmtId="165" fontId="1" fillId="9" borderId="4" xfId="7" applyFont="1" applyFill="1" applyBorder="1" applyAlignment="1">
      <alignment vertical="center"/>
    </xf>
    <xf numFmtId="165" fontId="1" fillId="0" borderId="4" xfId="7" applyFont="1" applyFill="1" applyBorder="1" applyAlignment="1">
      <alignment vertical="center"/>
    </xf>
    <xf numFmtId="165" fontId="1" fillId="9" borderId="4" xfId="7" applyFont="1" applyFill="1" applyBorder="1" applyAlignment="1">
      <alignment horizontal="right" vertical="center" wrapText="1"/>
    </xf>
    <xf numFmtId="165" fontId="1" fillId="13" borderId="4" xfId="7" applyFont="1" applyFill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67" fontId="3" fillId="5" borderId="14" xfId="1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/>
    </xf>
    <xf numFmtId="167" fontId="1" fillId="13" borderId="11" xfId="1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1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7" applyFont="1" applyFill="1" applyBorder="1" applyAlignment="1">
      <alignment vertical="center"/>
    </xf>
    <xf numFmtId="165" fontId="1" fillId="0" borderId="0" xfId="7" applyFont="1" applyAlignment="1">
      <alignment vertical="center"/>
    </xf>
    <xf numFmtId="165" fontId="3" fillId="12" borderId="1" xfId="7" applyFont="1" applyFill="1" applyBorder="1" applyAlignment="1">
      <alignment horizontal="right" vertical="center" wrapText="1"/>
    </xf>
    <xf numFmtId="165" fontId="3" fillId="13" borderId="4" xfId="7" applyFont="1" applyFill="1" applyBorder="1" applyAlignment="1">
      <alignment horizontal="right" vertical="center" wrapText="1"/>
    </xf>
    <xf numFmtId="0" fontId="1" fillId="13" borderId="14" xfId="0" applyFont="1" applyFill="1" applyBorder="1" applyAlignment="1">
      <alignment vertical="center" wrapText="1"/>
    </xf>
    <xf numFmtId="9" fontId="1" fillId="0" borderId="14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5" fontId="3" fillId="0" borderId="1" xfId="7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vertical="center" wrapText="1"/>
    </xf>
    <xf numFmtId="165" fontId="3" fillId="0" borderId="4" xfId="7" applyFont="1" applyFill="1" applyBorder="1" applyAlignment="1">
      <alignment horizontal="right" vertical="center" wrapText="1"/>
    </xf>
    <xf numFmtId="165" fontId="3" fillId="15" borderId="10" xfId="7" applyFont="1" applyFill="1" applyBorder="1" applyAlignment="1">
      <alignment horizontal="right" vertical="center" wrapText="1"/>
    </xf>
    <xf numFmtId="0" fontId="1" fillId="15" borderId="14" xfId="0" applyFont="1" applyFill="1" applyBorder="1" applyAlignment="1">
      <alignment vertical="center" wrapText="1"/>
    </xf>
    <xf numFmtId="0" fontId="1" fillId="15" borderId="0" xfId="0" applyFont="1" applyFill="1" applyAlignment="1">
      <alignment vertical="center"/>
    </xf>
    <xf numFmtId="0" fontId="1" fillId="12" borderId="14" xfId="0" applyFont="1" applyFill="1" applyBorder="1" applyAlignment="1">
      <alignment vertical="center" wrapText="1"/>
    </xf>
    <xf numFmtId="0" fontId="1" fillId="12" borderId="0" xfId="0" applyFont="1" applyFill="1" applyAlignment="1">
      <alignment vertical="center"/>
    </xf>
    <xf numFmtId="165" fontId="1" fillId="13" borderId="10" xfId="7" applyFont="1" applyFill="1" applyBorder="1" applyAlignment="1">
      <alignment horizontal="right" vertical="center" wrapText="1"/>
    </xf>
    <xf numFmtId="165" fontId="3" fillId="13" borderId="15" xfId="61" applyFont="1" applyFill="1" applyBorder="1" applyAlignment="1">
      <alignment horizontal="right" vertical="center" wrapText="1"/>
    </xf>
    <xf numFmtId="165" fontId="1" fillId="9" borderId="3" xfId="61" applyFont="1" applyFill="1" applyBorder="1" applyAlignment="1">
      <alignment vertical="center"/>
    </xf>
    <xf numFmtId="0" fontId="3" fillId="8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43" xfId="0" applyFont="1" applyBorder="1" applyAlignment="1">
      <alignment horizontal="left" vertical="center" wrapText="1"/>
    </xf>
    <xf numFmtId="0" fontId="3" fillId="5" borderId="48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6" borderId="10" xfId="0" applyFont="1" applyFill="1" applyBorder="1" applyAlignment="1">
      <alignment horizontal="right" vertical="center" wrapText="1"/>
    </xf>
    <xf numFmtId="167" fontId="3" fillId="11" borderId="5" xfId="1" applyNumberFormat="1" applyFont="1" applyFill="1" applyBorder="1" applyAlignment="1">
      <alignment vertical="center" wrapText="1"/>
    </xf>
    <xf numFmtId="165" fontId="3" fillId="11" borderId="6" xfId="7" applyFont="1" applyFill="1" applyBorder="1" applyAlignment="1">
      <alignment vertical="center" wrapText="1"/>
    </xf>
    <xf numFmtId="165" fontId="3" fillId="0" borderId="0" xfId="7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15" borderId="9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5" fontId="1" fillId="0" borderId="0" xfId="7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5" fontId="1" fillId="0" borderId="4" xfId="7" applyFont="1" applyBorder="1" applyAlignment="1">
      <alignment vertical="center"/>
    </xf>
    <xf numFmtId="165" fontId="3" fillId="13" borderId="4" xfId="7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 wrapText="1"/>
    </xf>
    <xf numFmtId="165" fontId="1" fillId="3" borderId="4" xfId="7" applyFont="1" applyFill="1" applyBorder="1" applyAlignment="1">
      <alignment vertical="center"/>
    </xf>
    <xf numFmtId="165" fontId="1" fillId="7" borderId="4" xfId="7" applyFont="1" applyFill="1" applyBorder="1" applyAlignment="1">
      <alignment vertical="center"/>
    </xf>
    <xf numFmtId="0" fontId="1" fillId="0" borderId="4" xfId="0" quotePrefix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5" fontId="3" fillId="6" borderId="4" xfId="7" applyFont="1" applyFill="1" applyBorder="1" applyAlignment="1">
      <alignment horizontal="right" vertical="center"/>
    </xf>
    <xf numFmtId="165" fontId="1" fillId="0" borderId="4" xfId="7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65" fontId="1" fillId="16" borderId="4" xfId="7" applyFont="1" applyFill="1" applyBorder="1" applyAlignment="1">
      <alignment vertical="center"/>
    </xf>
    <xf numFmtId="165" fontId="1" fillId="13" borderId="4" xfId="7" applyFont="1" applyFill="1" applyBorder="1" applyAlignment="1">
      <alignment horizontal="left" vertical="center"/>
    </xf>
    <xf numFmtId="165" fontId="1" fillId="7" borderId="4" xfId="7" applyFont="1" applyFill="1" applyBorder="1" applyAlignment="1">
      <alignment horizontal="right" vertical="center"/>
    </xf>
    <xf numFmtId="3" fontId="3" fillId="17" borderId="4" xfId="2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165" fontId="1" fillId="0" borderId="0" xfId="0" applyNumberFormat="1" applyFont="1" applyAlignment="1">
      <alignment horizontal="left" vertical="center" wrapText="1"/>
    </xf>
    <xf numFmtId="4" fontId="1" fillId="9" borderId="4" xfId="61" applyNumberFormat="1" applyFont="1" applyFill="1" applyBorder="1" applyAlignment="1">
      <alignment vertical="center"/>
    </xf>
    <xf numFmtId="165" fontId="1" fillId="12" borderId="14" xfId="7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65" fontId="3" fillId="0" borderId="3" xfId="7" applyFont="1" applyFill="1" applyBorder="1" applyAlignment="1">
      <alignment vertical="center" wrapText="1"/>
    </xf>
    <xf numFmtId="165" fontId="3" fillId="0" borderId="21" xfId="7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15" borderId="0" xfId="0" applyFont="1" applyFill="1" applyBorder="1" applyAlignment="1">
      <alignment horizontal="left" vertical="center" wrapText="1"/>
    </xf>
    <xf numFmtId="165" fontId="3" fillId="8" borderId="8" xfId="7" applyFont="1" applyFill="1" applyBorder="1" applyAlignment="1">
      <alignment horizontal="left" vertical="center"/>
    </xf>
    <xf numFmtId="165" fontId="3" fillId="8" borderId="10" xfId="7" applyFont="1" applyFill="1" applyBorder="1" applyAlignment="1">
      <alignment vertical="center"/>
    </xf>
    <xf numFmtId="165" fontId="3" fillId="12" borderId="4" xfId="7" applyFont="1" applyFill="1" applyBorder="1" applyAlignment="1">
      <alignment horizontal="left" vertical="center" wrapText="1"/>
    </xf>
    <xf numFmtId="165" fontId="1" fillId="3" borderId="0" xfId="7" applyFont="1" applyFill="1" applyAlignment="1">
      <alignment vertical="center"/>
    </xf>
    <xf numFmtId="165" fontId="1" fillId="3" borderId="14" xfId="7" applyFont="1" applyFill="1" applyBorder="1" applyAlignment="1">
      <alignment vertical="center"/>
    </xf>
    <xf numFmtId="165" fontId="1" fillId="3" borderId="4" xfId="61" applyFont="1" applyFill="1" applyBorder="1" applyAlignment="1">
      <alignment vertical="center"/>
    </xf>
    <xf numFmtId="165" fontId="1" fillId="3" borderId="4" xfId="26" applyFont="1" applyFill="1" applyBorder="1" applyAlignment="1">
      <alignment vertical="center"/>
    </xf>
    <xf numFmtId="165" fontId="1" fillId="3" borderId="19" xfId="20" applyFont="1" applyFill="1" applyBorder="1" applyAlignment="1">
      <alignment horizontal="left" vertical="center" wrapText="1"/>
    </xf>
    <xf numFmtId="165" fontId="1" fillId="3" borderId="14" xfId="14" applyFont="1" applyFill="1" applyBorder="1" applyAlignment="1">
      <alignment horizontal="left" vertical="center" wrapText="1"/>
    </xf>
    <xf numFmtId="165" fontId="1" fillId="3" borderId="14" xfId="54" applyFont="1" applyFill="1" applyBorder="1" applyAlignment="1">
      <alignment horizontal="left" vertical="center" wrapText="1"/>
    </xf>
    <xf numFmtId="165" fontId="1" fillId="3" borderId="14" xfId="61" applyFont="1" applyFill="1" applyBorder="1" applyAlignment="1">
      <alignment horizontal="left" vertical="center" wrapText="1"/>
    </xf>
    <xf numFmtId="165" fontId="1" fillId="3" borderId="3" xfId="61" applyFont="1" applyFill="1" applyBorder="1" applyAlignment="1">
      <alignment vertical="center"/>
    </xf>
    <xf numFmtId="169" fontId="1" fillId="3" borderId="14" xfId="1" applyNumberFormat="1" applyFont="1" applyFill="1" applyBorder="1" applyAlignment="1">
      <alignment horizontal="left" vertical="center" wrapText="1"/>
    </xf>
    <xf numFmtId="165" fontId="3" fillId="0" borderId="15" xfId="61" applyFont="1" applyFill="1" applyBorder="1" applyAlignment="1">
      <alignment horizontal="right" vertical="center" wrapText="1"/>
    </xf>
    <xf numFmtId="165" fontId="1" fillId="3" borderId="14" xfId="7" applyFont="1" applyFill="1" applyBorder="1" applyAlignment="1">
      <alignment horizontal="left" vertical="center" wrapText="1"/>
    </xf>
    <xf numFmtId="165" fontId="1" fillId="18" borderId="4" xfId="61" applyFont="1" applyFill="1" applyBorder="1"/>
    <xf numFmtId="165" fontId="1" fillId="3" borderId="4" xfId="7" applyFont="1" applyFill="1" applyBorder="1" applyAlignment="1">
      <alignment vertical="center" wrapText="1"/>
    </xf>
    <xf numFmtId="165" fontId="1" fillId="3" borderId="4" xfId="7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3" fontId="1" fillId="3" borderId="4" xfId="56" applyNumberFormat="1" applyFont="1" applyFill="1" applyBorder="1" applyAlignment="1"/>
    <xf numFmtId="4" fontId="5" fillId="3" borderId="4" xfId="0" applyNumberFormat="1" applyFont="1" applyFill="1" applyBorder="1"/>
    <xf numFmtId="165" fontId="1" fillId="9" borderId="4" xfId="61" applyFont="1" applyFill="1" applyBorder="1" applyAlignment="1">
      <alignment horizontal="right" vertical="center" wrapText="1"/>
    </xf>
    <xf numFmtId="165" fontId="1" fillId="3" borderId="19" xfId="7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3" fillId="0" borderId="4" xfId="7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" fontId="5" fillId="3" borderId="8" xfId="0" applyNumberFormat="1" applyFont="1" applyFill="1" applyBorder="1"/>
    <xf numFmtId="9" fontId="1" fillId="0" borderId="4" xfId="8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0" fontId="1" fillId="0" borderId="4" xfId="8" applyNumberFormat="1" applyFont="1" applyBorder="1" applyAlignment="1">
      <alignment vertical="center"/>
    </xf>
    <xf numFmtId="0" fontId="1" fillId="6" borderId="4" xfId="0" applyFont="1" applyFill="1" applyBorder="1" applyAlignment="1">
      <alignment vertical="center" wrapText="1"/>
    </xf>
    <xf numFmtId="10" fontId="1" fillId="6" borderId="4" xfId="8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9" fontId="3" fillId="20" borderId="8" xfId="8" applyFont="1" applyFill="1" applyBorder="1" applyAlignment="1">
      <alignment horizontal="center" vertical="center"/>
    </xf>
    <xf numFmtId="165" fontId="1" fillId="20" borderId="35" xfId="7" applyFont="1" applyFill="1" applyBorder="1" applyAlignment="1">
      <alignment vertical="center"/>
    </xf>
    <xf numFmtId="165" fontId="1" fillId="20" borderId="36" xfId="7" applyFont="1" applyFill="1" applyBorder="1" applyAlignment="1">
      <alignment vertical="center"/>
    </xf>
    <xf numFmtId="165" fontId="1" fillId="20" borderId="41" xfId="7" applyFont="1" applyFill="1" applyBorder="1" applyAlignment="1">
      <alignment vertical="center"/>
    </xf>
    <xf numFmtId="165" fontId="3" fillId="20" borderId="42" xfId="7" applyFont="1" applyFill="1" applyBorder="1" applyAlignment="1">
      <alignment vertical="center"/>
    </xf>
    <xf numFmtId="10" fontId="3" fillId="20" borderId="8" xfId="8" applyNumberFormat="1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 wrapText="1"/>
    </xf>
    <xf numFmtId="0" fontId="3" fillId="21" borderId="6" xfId="0" applyFont="1" applyFill="1" applyBorder="1" applyAlignment="1">
      <alignment horizontal="center" vertical="center" wrapText="1"/>
    </xf>
    <xf numFmtId="0" fontId="3" fillId="21" borderId="7" xfId="0" applyFont="1" applyFill="1" applyBorder="1" applyAlignment="1">
      <alignment horizontal="center" vertical="center" wrapText="1"/>
    </xf>
    <xf numFmtId="0" fontId="3" fillId="21" borderId="8" xfId="0" applyFont="1" applyFill="1" applyBorder="1" applyAlignment="1">
      <alignment vertical="center" wrapText="1"/>
    </xf>
    <xf numFmtId="0" fontId="3" fillId="21" borderId="8" xfId="0" applyFont="1" applyFill="1" applyBorder="1" applyAlignment="1">
      <alignment horizontal="center" vertical="center" wrapText="1"/>
    </xf>
    <xf numFmtId="165" fontId="3" fillId="21" borderId="8" xfId="7" applyFont="1" applyFill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left" vertical="center" wrapText="1"/>
    </xf>
    <xf numFmtId="0" fontId="1" fillId="21" borderId="4" xfId="0" applyFont="1" applyFill="1" applyBorder="1" applyAlignment="1">
      <alignment horizontal="center" vertical="center"/>
    </xf>
    <xf numFmtId="0" fontId="3" fillId="21" borderId="4" xfId="0" applyFont="1" applyFill="1" applyBorder="1" applyAlignment="1">
      <alignment horizontal="center" vertical="center" wrapText="1"/>
    </xf>
    <xf numFmtId="165" fontId="3" fillId="21" borderId="4" xfId="7" applyFont="1" applyFill="1" applyBorder="1" applyAlignment="1">
      <alignment horizontal="center" vertical="center" wrapText="1"/>
    </xf>
    <xf numFmtId="165" fontId="3" fillId="21" borderId="15" xfId="7" applyFont="1" applyFill="1" applyBorder="1" applyAlignment="1">
      <alignment horizontal="center" vertical="center"/>
    </xf>
    <xf numFmtId="0" fontId="3" fillId="21" borderId="4" xfId="0" applyFont="1" applyFill="1" applyBorder="1" applyAlignment="1">
      <alignment horizontal="left" vertical="center" wrapText="1"/>
    </xf>
    <xf numFmtId="0" fontId="1" fillId="21" borderId="10" xfId="0" applyFont="1" applyFill="1" applyBorder="1" applyAlignment="1">
      <alignment horizontal="left" vertical="center" wrapText="1"/>
    </xf>
    <xf numFmtId="0" fontId="3" fillId="21" borderId="14" xfId="0" applyFont="1" applyFill="1" applyBorder="1" applyAlignment="1">
      <alignment horizontal="center" vertical="center" wrapText="1"/>
    </xf>
    <xf numFmtId="165" fontId="3" fillId="21" borderId="23" xfId="7" applyFont="1" applyFill="1" applyBorder="1" applyAlignment="1">
      <alignment horizontal="center" vertical="center" wrapText="1"/>
    </xf>
    <xf numFmtId="165" fontId="3" fillId="21" borderId="24" xfId="7" applyFont="1" applyFill="1" applyBorder="1" applyAlignment="1">
      <alignment horizontal="center" vertical="center" wrapText="1"/>
    </xf>
    <xf numFmtId="0" fontId="3" fillId="21" borderId="25" xfId="0" applyFont="1" applyFill="1" applyBorder="1" applyAlignment="1">
      <alignment horizontal="center" vertical="center" wrapText="1"/>
    </xf>
    <xf numFmtId="0" fontId="3" fillId="21" borderId="26" xfId="0" applyFont="1" applyFill="1" applyBorder="1" applyAlignment="1">
      <alignment horizontal="center" vertical="center" wrapText="1"/>
    </xf>
    <xf numFmtId="0" fontId="3" fillId="21" borderId="27" xfId="0" applyFont="1" applyFill="1" applyBorder="1" applyAlignment="1">
      <alignment horizontal="center" vertical="center" wrapText="1"/>
    </xf>
    <xf numFmtId="0" fontId="3" fillId="21" borderId="17" xfId="0" applyFont="1" applyFill="1" applyBorder="1" applyAlignment="1">
      <alignment horizontal="center" vertical="center" wrapText="1"/>
    </xf>
    <xf numFmtId="165" fontId="3" fillId="21" borderId="14" xfId="7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/>
    </xf>
    <xf numFmtId="0" fontId="1" fillId="21" borderId="28" xfId="0" applyFont="1" applyFill="1" applyBorder="1" applyAlignment="1">
      <alignment horizontal="left" vertical="center" wrapText="1"/>
    </xf>
    <xf numFmtId="165" fontId="3" fillId="21" borderId="29" xfId="7" applyFont="1" applyFill="1" applyBorder="1" applyAlignment="1">
      <alignment horizontal="center" vertical="center" wrapText="1"/>
    </xf>
    <xf numFmtId="165" fontId="3" fillId="21" borderId="30" xfId="7" applyFont="1" applyFill="1" applyBorder="1" applyAlignment="1">
      <alignment horizontal="center" vertical="center" wrapText="1"/>
    </xf>
    <xf numFmtId="165" fontId="3" fillId="21" borderId="31" xfId="7" applyFont="1" applyFill="1" applyBorder="1" applyAlignment="1">
      <alignment horizontal="center" vertical="center"/>
    </xf>
    <xf numFmtId="0" fontId="1" fillId="21" borderId="26" xfId="0" applyFont="1" applyFill="1" applyBorder="1" applyAlignment="1">
      <alignment horizontal="center" vertical="center" wrapText="1"/>
    </xf>
    <xf numFmtId="0" fontId="1" fillId="21" borderId="27" xfId="0" applyFont="1" applyFill="1" applyBorder="1" applyAlignment="1">
      <alignment horizontal="center" vertical="center" wrapText="1"/>
    </xf>
    <xf numFmtId="167" fontId="1" fillId="21" borderId="4" xfId="1" applyNumberFormat="1" applyFont="1" applyFill="1" applyBorder="1" applyAlignment="1">
      <alignment horizontal="left" vertical="center" wrapText="1"/>
    </xf>
    <xf numFmtId="0" fontId="3" fillId="21" borderId="15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left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8" xfId="0" applyFont="1" applyFill="1" applyBorder="1" applyAlignment="1">
      <alignment horizontal="center" vertical="center" wrapText="1"/>
    </xf>
    <xf numFmtId="0" fontId="3" fillId="23" borderId="10" xfId="0" applyFont="1" applyFill="1" applyBorder="1" applyAlignment="1">
      <alignment horizontal="left" vertical="center" wrapText="1"/>
    </xf>
    <xf numFmtId="0" fontId="3" fillId="23" borderId="8" xfId="0" applyFont="1" applyFill="1" applyBorder="1" applyAlignment="1">
      <alignment horizontal="center" vertical="center" wrapText="1"/>
    </xf>
    <xf numFmtId="0" fontId="3" fillId="23" borderId="11" xfId="0" applyFont="1" applyFill="1" applyBorder="1" applyAlignment="1">
      <alignment horizontal="left" vertical="center" wrapText="1"/>
    </xf>
    <xf numFmtId="165" fontId="3" fillId="23" borderId="11" xfId="7" applyFont="1" applyFill="1" applyBorder="1" applyAlignment="1">
      <alignment vertical="center" wrapText="1"/>
    </xf>
    <xf numFmtId="165" fontId="3" fillId="23" borderId="10" xfId="7" applyFont="1" applyFill="1" applyBorder="1" applyAlignment="1">
      <alignment horizontal="right" vertical="center" wrapText="1"/>
    </xf>
    <xf numFmtId="0" fontId="5" fillId="23" borderId="4" xfId="0" applyFont="1" applyFill="1" applyBorder="1" applyAlignment="1">
      <alignment horizontal="left" vertical="center" wrapText="1"/>
    </xf>
    <xf numFmtId="0" fontId="1" fillId="23" borderId="12" xfId="0" applyFont="1" applyFill="1" applyBorder="1" applyAlignment="1">
      <alignment horizontal="center" vertical="center" wrapText="1"/>
    </xf>
    <xf numFmtId="0" fontId="1" fillId="23" borderId="4" xfId="0" applyFont="1" applyFill="1" applyBorder="1" applyAlignment="1">
      <alignment horizontal="center" vertical="center" wrapText="1"/>
    </xf>
    <xf numFmtId="0" fontId="3" fillId="23" borderId="15" xfId="0" applyFont="1" applyFill="1" applyBorder="1" applyAlignment="1">
      <alignment vertical="center" wrapText="1"/>
    </xf>
    <xf numFmtId="0" fontId="3" fillId="23" borderId="4" xfId="0" applyFont="1" applyFill="1" applyBorder="1" applyAlignment="1">
      <alignment horizontal="center" vertical="center" wrapText="1"/>
    </xf>
    <xf numFmtId="0" fontId="3" fillId="23" borderId="14" xfId="0" applyFont="1" applyFill="1" applyBorder="1" applyAlignment="1">
      <alignment vertical="center" wrapText="1"/>
    </xf>
    <xf numFmtId="165" fontId="3" fillId="23" borderId="14" xfId="7" applyFont="1" applyFill="1" applyBorder="1" applyAlignment="1">
      <alignment vertical="center" wrapText="1"/>
    </xf>
    <xf numFmtId="165" fontId="3" fillId="23" borderId="15" xfId="7" applyFont="1" applyFill="1" applyBorder="1" applyAlignment="1">
      <alignment horizontal="right" vertical="center" wrapText="1"/>
    </xf>
    <xf numFmtId="0" fontId="1" fillId="23" borderId="13" xfId="0" applyFont="1" applyFill="1" applyBorder="1" applyAlignment="1">
      <alignment horizontal="center" vertical="center" wrapText="1"/>
    </xf>
    <xf numFmtId="0" fontId="3" fillId="23" borderId="10" xfId="0" applyFont="1" applyFill="1" applyBorder="1" applyAlignment="1">
      <alignment vertical="center" wrapText="1"/>
    </xf>
    <xf numFmtId="0" fontId="1" fillId="23" borderId="4" xfId="0" applyFont="1" applyFill="1" applyBorder="1" applyAlignment="1">
      <alignment horizontal="left" vertical="center" wrapText="1"/>
    </xf>
    <xf numFmtId="165" fontId="3" fillId="23" borderId="15" xfId="7" applyFont="1" applyFill="1" applyBorder="1" applyAlignment="1">
      <alignment vertical="center" wrapText="1"/>
    </xf>
    <xf numFmtId="9" fontId="1" fillId="23" borderId="4" xfId="0" applyNumberFormat="1" applyFont="1" applyFill="1" applyBorder="1" applyAlignment="1">
      <alignment horizontal="left" vertical="center" wrapText="1"/>
    </xf>
    <xf numFmtId="0" fontId="1" fillId="23" borderId="14" xfId="0" applyFont="1" applyFill="1" applyBorder="1" applyAlignment="1">
      <alignment horizontal="center" vertical="center" wrapText="1"/>
    </xf>
    <xf numFmtId="0" fontId="3" fillId="23" borderId="32" xfId="0" applyFont="1" applyFill="1" applyBorder="1" applyAlignment="1">
      <alignment horizontal="left" vertical="center" wrapText="1"/>
    </xf>
    <xf numFmtId="0" fontId="3" fillId="23" borderId="14" xfId="0" applyFont="1" applyFill="1" applyBorder="1" applyAlignment="1">
      <alignment horizontal="left" vertical="center" wrapText="1"/>
    </xf>
    <xf numFmtId="165" fontId="3" fillId="23" borderId="14" xfId="7" applyFont="1" applyFill="1" applyBorder="1" applyAlignment="1">
      <alignment horizontal="left" vertical="center" wrapText="1"/>
    </xf>
    <xf numFmtId="168" fontId="1" fillId="23" borderId="4" xfId="0" applyNumberFormat="1" applyFont="1" applyFill="1" applyBorder="1" applyAlignment="1">
      <alignment horizontal="left" vertical="center" wrapText="1"/>
    </xf>
    <xf numFmtId="0" fontId="3" fillId="23" borderId="11" xfId="0" applyFont="1" applyFill="1" applyBorder="1" applyAlignment="1">
      <alignment vertical="center" wrapText="1"/>
    </xf>
    <xf numFmtId="0" fontId="3" fillId="23" borderId="10" xfId="0" applyFont="1" applyFill="1" applyBorder="1" applyAlignment="1">
      <alignment horizontal="center" vertical="center" wrapText="1"/>
    </xf>
    <xf numFmtId="165" fontId="3" fillId="23" borderId="10" xfId="0" applyNumberFormat="1" applyFont="1" applyFill="1" applyBorder="1" applyAlignment="1">
      <alignment vertical="center" wrapText="1"/>
    </xf>
    <xf numFmtId="169" fontId="3" fillId="23" borderId="10" xfId="1" applyNumberFormat="1" applyFont="1" applyFill="1" applyBorder="1" applyAlignment="1">
      <alignment vertical="center" wrapText="1"/>
    </xf>
    <xf numFmtId="166" fontId="3" fillId="23" borderId="10" xfId="1" applyFont="1" applyFill="1" applyBorder="1" applyAlignment="1">
      <alignment vertical="center" wrapText="1"/>
    </xf>
    <xf numFmtId="0" fontId="3" fillId="23" borderId="4" xfId="0" applyFont="1" applyFill="1" applyBorder="1" applyAlignment="1">
      <alignment vertical="center" wrapText="1"/>
    </xf>
    <xf numFmtId="0" fontId="1" fillId="23" borderId="10" xfId="0" applyFont="1" applyFill="1" applyBorder="1" applyAlignment="1">
      <alignment vertical="center" wrapText="1"/>
    </xf>
    <xf numFmtId="0" fontId="1" fillId="23" borderId="4" xfId="0" applyFont="1" applyFill="1" applyBorder="1" applyAlignment="1">
      <alignment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47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5" fillId="22" borderId="4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 applyProtection="1">
      <alignment vertical="center" wrapText="1"/>
    </xf>
    <xf numFmtId="0" fontId="1" fillId="2" borderId="4" xfId="0" applyNumberFormat="1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165" fontId="3" fillId="3" borderId="14" xfId="61" applyFont="1" applyFill="1" applyBorder="1" applyAlignment="1">
      <alignment horizontal="left" vertical="center" wrapText="1"/>
    </xf>
    <xf numFmtId="165" fontId="3" fillId="3" borderId="19" xfId="61" applyFont="1" applyFill="1" applyBorder="1" applyAlignment="1">
      <alignment horizontal="left" vertical="center" wrapText="1"/>
    </xf>
    <xf numFmtId="165" fontId="3" fillId="9" borderId="15" xfId="7" applyFont="1" applyFill="1" applyBorder="1" applyAlignment="1">
      <alignment horizontal="right" vertical="center" wrapText="1"/>
    </xf>
    <xf numFmtId="3" fontId="1" fillId="9" borderId="4" xfId="61" applyNumberFormat="1" applyFont="1" applyFill="1" applyBorder="1" applyAlignment="1">
      <alignment vertical="center"/>
    </xf>
    <xf numFmtId="165" fontId="1" fillId="9" borderId="14" xfId="7" applyFont="1" applyFill="1" applyBorder="1" applyAlignment="1">
      <alignment vertical="center"/>
    </xf>
    <xf numFmtId="0" fontId="1" fillId="22" borderId="4" xfId="0" applyFont="1" applyFill="1" applyBorder="1" applyAlignment="1">
      <alignment horizontal="center" vertical="center"/>
    </xf>
    <xf numFmtId="0" fontId="5" fillId="22" borderId="14" xfId="0" applyFont="1" applyFill="1" applyBorder="1" applyAlignment="1">
      <alignment horizontal="center" vertical="center" wrapText="1"/>
    </xf>
    <xf numFmtId="165" fontId="3" fillId="3" borderId="14" xfId="61" applyFont="1" applyFill="1" applyBorder="1" applyAlignment="1">
      <alignment vertical="center" wrapText="1"/>
    </xf>
    <xf numFmtId="165" fontId="1" fillId="3" borderId="4" xfId="61" applyFont="1" applyFill="1" applyBorder="1" applyAlignment="1">
      <alignment horizontal="left" vertical="center" wrapText="1"/>
    </xf>
    <xf numFmtId="165" fontId="3" fillId="9" borderId="4" xfId="7" applyFont="1" applyFill="1" applyBorder="1" applyAlignment="1">
      <alignment vertical="center" wrapText="1"/>
    </xf>
    <xf numFmtId="165" fontId="3" fillId="9" borderId="1" xfId="7" applyFont="1" applyFill="1" applyBorder="1" applyAlignment="1">
      <alignment horizontal="right" vertical="center" wrapText="1"/>
    </xf>
    <xf numFmtId="165" fontId="3" fillId="9" borderId="4" xfId="7" applyFont="1" applyFill="1" applyBorder="1" applyAlignment="1">
      <alignment horizontal="right" vertical="center" wrapText="1"/>
    </xf>
    <xf numFmtId="165" fontId="1" fillId="9" borderId="0" xfId="0" applyNumberFormat="1" applyFont="1" applyFill="1" applyAlignment="1">
      <alignment vertical="center"/>
    </xf>
    <xf numFmtId="165" fontId="3" fillId="9" borderId="4" xfId="61" applyFont="1" applyFill="1" applyBorder="1" applyAlignment="1">
      <alignment wrapText="1"/>
    </xf>
    <xf numFmtId="0" fontId="5" fillId="22" borderId="19" xfId="0" applyFont="1" applyFill="1" applyBorder="1" applyAlignment="1">
      <alignment horizontal="center" vertical="center" wrapText="1"/>
    </xf>
    <xf numFmtId="0" fontId="5" fillId="2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3" xfId="79" applyFont="1" applyFill="1" applyBorder="1" applyAlignment="1">
      <alignment horizontal="left" vertical="center" wrapText="1"/>
    </xf>
    <xf numFmtId="0" fontId="5" fillId="2" borderId="4" xfId="79" applyFont="1" applyFill="1" applyBorder="1" applyAlignment="1">
      <alignment vertical="center" wrapText="1"/>
    </xf>
    <xf numFmtId="165" fontId="1" fillId="3" borderId="1" xfId="7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 wrapText="1"/>
    </xf>
    <xf numFmtId="165" fontId="1" fillId="0" borderId="0" xfId="0" applyNumberFormat="1" applyFont="1" applyFill="1" applyAlignment="1">
      <alignment vertical="center"/>
    </xf>
    <xf numFmtId="0" fontId="5" fillId="22" borderId="3" xfId="0" applyFont="1" applyFill="1" applyBorder="1" applyAlignment="1">
      <alignment horizontal="center" vertical="center" wrapText="1"/>
    </xf>
    <xf numFmtId="0" fontId="5" fillId="25" borderId="45" xfId="0" applyFont="1" applyFill="1" applyBorder="1" applyAlignment="1">
      <alignment horizontal="left" vertical="center" wrapText="1"/>
    </xf>
    <xf numFmtId="0" fontId="5" fillId="25" borderId="12" xfId="0" applyFont="1" applyFill="1" applyBorder="1" applyAlignment="1">
      <alignment horizontal="left" vertical="center" wrapText="1"/>
    </xf>
    <xf numFmtId="0" fontId="1" fillId="25" borderId="46" xfId="0" applyFont="1" applyFill="1" applyBorder="1" applyAlignment="1">
      <alignment horizontal="center" vertical="center" wrapText="1"/>
    </xf>
    <xf numFmtId="0" fontId="1" fillId="25" borderId="4" xfId="0" applyFont="1" applyFill="1" applyBorder="1" applyAlignment="1">
      <alignment horizontal="center" vertical="center"/>
    </xf>
    <xf numFmtId="167" fontId="1" fillId="25" borderId="4" xfId="1" applyNumberFormat="1" applyFont="1" applyFill="1" applyBorder="1" applyAlignment="1">
      <alignment vertical="center" wrapText="1"/>
    </xf>
    <xf numFmtId="0" fontId="1" fillId="25" borderId="12" xfId="0" applyFont="1" applyFill="1" applyBorder="1" applyAlignment="1">
      <alignment horizontal="left" vertical="center" wrapText="1"/>
    </xf>
    <xf numFmtId="0" fontId="5" fillId="25" borderId="40" xfId="0" applyFont="1" applyFill="1" applyBorder="1" applyAlignment="1">
      <alignment horizontal="left" vertical="center" wrapText="1"/>
    </xf>
    <xf numFmtId="0" fontId="1" fillId="25" borderId="37" xfId="0" applyFont="1" applyFill="1" applyBorder="1" applyAlignment="1">
      <alignment horizontal="center" vertical="center"/>
    </xf>
    <xf numFmtId="0" fontId="1" fillId="25" borderId="51" xfId="0" applyFont="1" applyFill="1" applyBorder="1" applyAlignment="1">
      <alignment horizontal="left" vertical="center" wrapText="1"/>
    </xf>
    <xf numFmtId="0" fontId="1" fillId="25" borderId="44" xfId="0" applyFont="1" applyFill="1" applyBorder="1" applyAlignment="1">
      <alignment horizontal="left" vertical="center" wrapText="1"/>
    </xf>
    <xf numFmtId="0" fontId="1" fillId="25" borderId="50" xfId="0" applyFont="1" applyFill="1" applyBorder="1" applyAlignment="1">
      <alignment horizontal="left" vertical="center" wrapText="1"/>
    </xf>
    <xf numFmtId="165" fontId="1" fillId="3" borderId="14" xfId="7" applyFont="1" applyFill="1" applyBorder="1" applyAlignment="1">
      <alignment horizontal="center" vertical="center" wrapText="1"/>
    </xf>
    <xf numFmtId="165" fontId="1" fillId="3" borderId="0" xfId="7" applyFont="1" applyFill="1" applyBorder="1" applyAlignment="1">
      <alignment vertical="center"/>
    </xf>
    <xf numFmtId="165" fontId="1" fillId="3" borderId="4" xfId="7" applyFont="1" applyFill="1" applyBorder="1" applyAlignment="1">
      <alignment horizontal="left" vertical="center" wrapText="1"/>
    </xf>
    <xf numFmtId="0" fontId="1" fillId="25" borderId="54" xfId="0" applyFont="1" applyFill="1" applyBorder="1" applyAlignment="1">
      <alignment horizontal="left" vertical="center" wrapText="1"/>
    </xf>
    <xf numFmtId="0" fontId="5" fillId="25" borderId="22" xfId="0" applyFont="1" applyFill="1" applyBorder="1" applyAlignment="1">
      <alignment horizontal="left" vertical="center" wrapText="1"/>
    </xf>
    <xf numFmtId="0" fontId="1" fillId="25" borderId="3" xfId="0" applyFont="1" applyFill="1" applyBorder="1" applyAlignment="1">
      <alignment horizontal="center" vertical="center"/>
    </xf>
    <xf numFmtId="10" fontId="1" fillId="0" borderId="46" xfId="8" applyNumberFormat="1" applyFont="1" applyFill="1" applyBorder="1" applyAlignment="1">
      <alignment horizontal="center" vertical="center"/>
    </xf>
    <xf numFmtId="10" fontId="1" fillId="0" borderId="4" xfId="8" applyNumberFormat="1" applyFont="1" applyFill="1" applyBorder="1" applyAlignment="1">
      <alignment horizontal="center" vertical="center"/>
    </xf>
    <xf numFmtId="10" fontId="1" fillId="0" borderId="37" xfId="8" applyNumberFormat="1" applyFont="1" applyFill="1" applyBorder="1" applyAlignment="1">
      <alignment horizontal="center" vertical="center"/>
    </xf>
    <xf numFmtId="10" fontId="3" fillId="0" borderId="52" xfId="8" applyNumberFormat="1" applyFont="1" applyFill="1" applyBorder="1" applyAlignment="1">
      <alignment horizontal="center" vertical="center"/>
    </xf>
    <xf numFmtId="10" fontId="3" fillId="0" borderId="15" xfId="8" applyNumberFormat="1" applyFont="1" applyFill="1" applyBorder="1" applyAlignment="1">
      <alignment horizontal="center" vertical="center"/>
    </xf>
    <xf numFmtId="10" fontId="3" fillId="0" borderId="53" xfId="8" applyNumberFormat="1" applyFont="1" applyFill="1" applyBorder="1" applyAlignment="1">
      <alignment horizontal="center" vertical="center"/>
    </xf>
    <xf numFmtId="165" fontId="1" fillId="25" borderId="4" xfId="7" applyFont="1" applyFill="1" applyBorder="1" applyAlignment="1">
      <alignment vertical="center" wrapText="1"/>
    </xf>
    <xf numFmtId="165" fontId="1" fillId="25" borderId="37" xfId="7" applyFont="1" applyFill="1" applyBorder="1" applyAlignment="1">
      <alignment vertical="center" wrapText="1"/>
    </xf>
    <xf numFmtId="165" fontId="1" fillId="24" borderId="4" xfId="32" applyFont="1" applyFill="1" applyBorder="1" applyAlignment="1">
      <alignment vertical="center" wrapText="1"/>
    </xf>
    <xf numFmtId="0" fontId="3" fillId="6" borderId="4" xfId="0" quotePrefix="1" applyFont="1" applyFill="1" applyBorder="1" applyAlignment="1">
      <alignment horizontal="right" vertical="center" wrapText="1"/>
    </xf>
    <xf numFmtId="0" fontId="1" fillId="0" borderId="4" xfId="0" quotePrefix="1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3" fillId="0" borderId="0" xfId="0" quotePrefix="1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23" borderId="8" xfId="0" applyFont="1" applyFill="1" applyBorder="1" applyAlignment="1">
      <alignment horizontal="left" vertical="center" wrapText="1"/>
    </xf>
    <xf numFmtId="165" fontId="3" fillId="3" borderId="4" xfId="6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5" fillId="2" borderId="4" xfId="55" applyFont="1" applyFill="1" applyBorder="1" applyAlignment="1">
      <alignment vertical="center" wrapText="1"/>
    </xf>
    <xf numFmtId="0" fontId="1" fillId="2" borderId="4" xfId="57" applyNumberFormat="1" applyFont="1" applyFill="1" applyBorder="1" applyAlignment="1" applyProtection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4" xfId="57" applyFont="1" applyFill="1" applyBorder="1" applyAlignment="1">
      <alignment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4" xfId="3" applyNumberFormat="1" applyFont="1" applyFill="1" applyBorder="1" applyAlignment="1" applyProtection="1">
      <alignment vertical="center" wrapText="1"/>
    </xf>
    <xf numFmtId="167" fontId="7" fillId="25" borderId="4" xfId="1" applyNumberFormat="1" applyFont="1" applyFill="1" applyBorder="1" applyAlignment="1">
      <alignment vertical="center" wrapText="1"/>
    </xf>
    <xf numFmtId="167" fontId="7" fillId="25" borderId="46" xfId="1" applyNumberFormat="1" applyFont="1" applyFill="1" applyBorder="1" applyAlignment="1">
      <alignment vertical="center" wrapText="1"/>
    </xf>
    <xf numFmtId="165" fontId="1" fillId="9" borderId="14" xfId="61" applyFont="1" applyFill="1" applyBorder="1" applyAlignment="1">
      <alignment horizontal="left" vertical="center" wrapText="1"/>
    </xf>
    <xf numFmtId="165" fontId="1" fillId="9" borderId="8" xfId="61" applyFont="1" applyFill="1" applyBorder="1" applyAlignment="1">
      <alignment vertical="center"/>
    </xf>
    <xf numFmtId="165" fontId="1" fillId="9" borderId="4" xfId="61" applyFont="1" applyFill="1" applyBorder="1"/>
    <xf numFmtId="167" fontId="7" fillId="3" borderId="4" xfId="1" applyNumberFormat="1" applyFont="1" applyFill="1" applyBorder="1" applyAlignment="1">
      <alignment vertical="center" wrapText="1"/>
    </xf>
    <xf numFmtId="165" fontId="7" fillId="25" borderId="4" xfId="7" applyFont="1" applyFill="1" applyBorder="1" applyAlignment="1">
      <alignment vertical="center" wrapText="1"/>
    </xf>
    <xf numFmtId="167" fontId="7" fillId="25" borderId="37" xfId="1" applyNumberFormat="1" applyFont="1" applyFill="1" applyBorder="1" applyAlignment="1">
      <alignment vertical="center" wrapText="1"/>
    </xf>
    <xf numFmtId="167" fontId="7" fillId="25" borderId="3" xfId="1" applyNumberFormat="1" applyFont="1" applyFill="1" applyBorder="1" applyAlignment="1">
      <alignment vertical="center" wrapText="1"/>
    </xf>
    <xf numFmtId="165" fontId="7" fillId="25" borderId="46" xfId="7" applyFont="1" applyFill="1" applyBorder="1" applyAlignment="1">
      <alignment vertical="center" wrapText="1"/>
    </xf>
    <xf numFmtId="165" fontId="1" fillId="3" borderId="0" xfId="61" applyFont="1" applyFill="1" applyAlignment="1">
      <alignment vertical="center"/>
    </xf>
    <xf numFmtId="165" fontId="1" fillId="3" borderId="0" xfId="61" applyFont="1" applyFill="1" applyBorder="1" applyAlignment="1">
      <alignment vertical="center"/>
    </xf>
    <xf numFmtId="165" fontId="1" fillId="18" borderId="4" xfId="61" applyFont="1" applyFill="1" applyBorder="1" applyAlignment="1">
      <alignment vertical="center"/>
    </xf>
    <xf numFmtId="165" fontId="1" fillId="3" borderId="15" xfId="7" applyFont="1" applyFill="1" applyBorder="1" applyAlignment="1">
      <alignment horizontal="right" vertical="center" wrapText="1"/>
    </xf>
    <xf numFmtId="165" fontId="1" fillId="3" borderId="15" xfId="61" applyFont="1" applyFill="1" applyBorder="1" applyAlignment="1">
      <alignment horizontal="right" vertical="center" wrapText="1"/>
    </xf>
    <xf numFmtId="165" fontId="1" fillId="3" borderId="1" xfId="7" applyFont="1" applyFill="1" applyBorder="1" applyAlignment="1">
      <alignment horizontal="right" vertical="center" wrapText="1"/>
    </xf>
    <xf numFmtId="165" fontId="1" fillId="27" borderId="4" xfId="7" applyFont="1" applyFill="1" applyBorder="1" applyAlignment="1">
      <alignment vertical="center"/>
    </xf>
    <xf numFmtId="165" fontId="7" fillId="26" borderId="4" xfId="7" applyFont="1" applyFill="1" applyBorder="1" applyAlignment="1">
      <alignment vertical="center"/>
    </xf>
    <xf numFmtId="165" fontId="7" fillId="25" borderId="3" xfId="7" applyFont="1" applyFill="1" applyBorder="1" applyAlignment="1">
      <alignment vertical="center" wrapText="1"/>
    </xf>
    <xf numFmtId="165" fontId="1" fillId="27" borderId="1" xfId="61" applyFont="1" applyFill="1" applyBorder="1" applyAlignment="1">
      <alignment vertical="center"/>
    </xf>
    <xf numFmtId="165" fontId="1" fillId="7" borderId="1" xfId="7" applyFont="1" applyFill="1" applyBorder="1" applyAlignment="1">
      <alignment horizontal="right" vertical="center" wrapText="1"/>
    </xf>
    <xf numFmtId="165" fontId="1" fillId="7" borderId="15" xfId="7" applyFont="1" applyFill="1" applyBorder="1" applyAlignment="1">
      <alignment horizontal="right" vertical="center" wrapText="1"/>
    </xf>
    <xf numFmtId="165" fontId="1" fillId="7" borderId="4" xfId="6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05">
    <cellStyle name="Millares 10" xfId="4"/>
    <cellStyle name="Millares 10 10" xfId="58"/>
    <cellStyle name="Millares 10 11" xfId="66"/>
    <cellStyle name="Millares 10 12" xfId="71"/>
    <cellStyle name="Millares 10 13" xfId="76"/>
    <cellStyle name="Millares 10 14" xfId="83"/>
    <cellStyle name="Millares 10 15" xfId="88"/>
    <cellStyle name="Millares 10 16" xfId="94"/>
    <cellStyle name="Millares 10 17" xfId="101"/>
    <cellStyle name="Millares 10 2" xfId="11"/>
    <cellStyle name="Millares 10 3" xfId="17"/>
    <cellStyle name="Millares 10 4" xfId="23"/>
    <cellStyle name="Millares 10 5" xfId="29"/>
    <cellStyle name="Millares 10 6" xfId="35"/>
    <cellStyle name="Millares 10 7" xfId="40"/>
    <cellStyle name="Millares 10 8" xfId="45"/>
    <cellStyle name="Millares 10 9" xfId="51"/>
    <cellStyle name="Millares 11" xfId="5"/>
    <cellStyle name="Millares 11 10" xfId="59"/>
    <cellStyle name="Millares 11 11" xfId="67"/>
    <cellStyle name="Millares 11 12" xfId="72"/>
    <cellStyle name="Millares 11 13" xfId="77"/>
    <cellStyle name="Millares 11 14" xfId="84"/>
    <cellStyle name="Millares 11 15" xfId="89"/>
    <cellStyle name="Millares 11 16" xfId="95"/>
    <cellStyle name="Millares 11 17" xfId="100"/>
    <cellStyle name="Millares 11 2" xfId="12"/>
    <cellStyle name="Millares 11 3" xfId="18"/>
    <cellStyle name="Millares 11 4" xfId="24"/>
    <cellStyle name="Millares 11 5" xfId="30"/>
    <cellStyle name="Millares 11 6" xfId="36"/>
    <cellStyle name="Millares 11 7" xfId="41"/>
    <cellStyle name="Millares 11 8" xfId="46"/>
    <cellStyle name="Millares 11 9" xfId="52"/>
    <cellStyle name="Millares 2" xfId="2"/>
    <cellStyle name="Millares 2 10" xfId="56"/>
    <cellStyle name="Millares 2 11" xfId="64"/>
    <cellStyle name="Millares 2 12" xfId="69"/>
    <cellStyle name="Millares 2 13" xfId="74"/>
    <cellStyle name="Millares 2 14" xfId="81"/>
    <cellStyle name="Millares 2 15" xfId="86"/>
    <cellStyle name="Millares 2 16" xfId="92"/>
    <cellStyle name="Millares 2 17" xfId="103"/>
    <cellStyle name="Millares 2 2" xfId="9"/>
    <cellStyle name="Millares 2 3" xfId="15"/>
    <cellStyle name="Millares 2 4" xfId="21"/>
    <cellStyle name="Millares 2 5" xfId="27"/>
    <cellStyle name="Millares 2 6" xfId="33"/>
    <cellStyle name="Millares 2 7" xfId="38"/>
    <cellStyle name="Millares 2 8" xfId="43"/>
    <cellStyle name="Millares 2 9" xfId="49"/>
    <cellStyle name="Moneda" xfId="1" builtinId="4"/>
    <cellStyle name="Moneda [0]" xfId="7" builtinId="7"/>
    <cellStyle name="Moneda [0] 10" xfId="61"/>
    <cellStyle name="Moneda [0] 2" xfId="14"/>
    <cellStyle name="Moneda [0] 2 2" xfId="98"/>
    <cellStyle name="Moneda [0] 3" xfId="20"/>
    <cellStyle name="Moneda [0] 4" xfId="26"/>
    <cellStyle name="Moneda [0] 5" xfId="32"/>
    <cellStyle name="Moneda [0] 8" xfId="48"/>
    <cellStyle name="Moneda [0] 9" xfId="54"/>
    <cellStyle name="Normal" xfId="0" builtinId="0"/>
    <cellStyle name="Normal 10 2" xfId="104"/>
    <cellStyle name="Normal 18 2" xfId="6"/>
    <cellStyle name="Normal 18 2 10" xfId="60"/>
    <cellStyle name="Normal 18 2 11" xfId="68"/>
    <cellStyle name="Normal 18 2 12" xfId="73"/>
    <cellStyle name="Normal 18 2 13" xfId="78"/>
    <cellStyle name="Normal 18 2 14" xfId="85"/>
    <cellStyle name="Normal 18 2 15" xfId="90"/>
    <cellStyle name="Normal 18 2 16" xfId="96"/>
    <cellStyle name="Normal 18 2 17" xfId="99"/>
    <cellStyle name="Normal 18 2 2" xfId="13"/>
    <cellStyle name="Normal 18 2 3" xfId="19"/>
    <cellStyle name="Normal 18 2 4" xfId="25"/>
    <cellStyle name="Normal 18 2 5" xfId="31"/>
    <cellStyle name="Normal 18 2 6" xfId="37"/>
    <cellStyle name="Normal 18 2 7" xfId="42"/>
    <cellStyle name="Normal 18 2 8" xfId="47"/>
    <cellStyle name="Normal 18 2 9" xfId="53"/>
    <cellStyle name="Normal 2" xfId="3"/>
    <cellStyle name="Normal 2 10" xfId="57"/>
    <cellStyle name="Normal 2 11" xfId="65"/>
    <cellStyle name="Normal 2 12" xfId="70"/>
    <cellStyle name="Normal 2 13" xfId="75"/>
    <cellStyle name="Normal 2 14" xfId="82"/>
    <cellStyle name="Normal 2 15" xfId="87"/>
    <cellStyle name="Normal 2 16" xfId="93"/>
    <cellStyle name="Normal 2 17" xfId="97"/>
    <cellStyle name="Normal 2 2" xfId="10"/>
    <cellStyle name="Normal 2 3" xfId="16"/>
    <cellStyle name="Normal 2 4" xfId="22"/>
    <cellStyle name="Normal 2 5" xfId="28"/>
    <cellStyle name="Normal 2 6" xfId="34"/>
    <cellStyle name="Normal 2 7" xfId="39"/>
    <cellStyle name="Normal 2 8" xfId="44"/>
    <cellStyle name="Normal 2 9" xfId="50"/>
    <cellStyle name="Normal 3" xfId="55"/>
    <cellStyle name="Normal 3 2" xfId="102"/>
    <cellStyle name="Normal 4" xfId="62"/>
    <cellStyle name="Normal 5" xfId="63"/>
    <cellStyle name="Normal 6" xfId="91"/>
    <cellStyle name="Normal 7" xfId="79"/>
    <cellStyle name="Normal 8" xfId="80"/>
    <cellStyle name="Porcentaje" xfId="8" builtinId="5"/>
  </cellStyles>
  <dxfs count="0"/>
  <tableStyles count="0" defaultTableStyle="TableStyleMedium2" defaultPivotStyle="PivotStyleLight16"/>
  <colors>
    <mruColors>
      <color rgb="FF478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ASIGNACION DE RECURSOS-DEPENDENCIA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794582095452146"/>
          <c:y val="0.15453093234099613"/>
          <c:w val="0.8111444705196309"/>
          <c:h val="0.5227404968902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POAI!$O$165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POAI!$N$166:$N$177</c:f>
              <c:numCache>
                <c:formatCode>General</c:formatCode>
                <c:ptCount val="12"/>
              </c:numCache>
            </c:numRef>
          </c:cat>
          <c:val>
            <c:numRef>
              <c:f>POAI!$O$166:$O$177</c:f>
              <c:numCache>
                <c:formatCode>0.00%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79-411E-AF07-C118A592BA5C}"/>
            </c:ext>
          </c:extLst>
        </c:ser>
        <c:ser>
          <c:idx val="1"/>
          <c:order val="1"/>
          <c:tx>
            <c:strRef>
              <c:f>POAI!$P$165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POAI!$N$166:$N$177</c:f>
              <c:numCache>
                <c:formatCode>General</c:formatCode>
                <c:ptCount val="12"/>
              </c:numCache>
            </c:numRef>
          </c:cat>
          <c:val>
            <c:numRef>
              <c:f>POAI!$P$166:$P$177</c:f>
              <c:numCache>
                <c:formatCode>0.00%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79-411E-AF07-C118A592B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955152"/>
        <c:axId val="235952016"/>
      </c:barChart>
      <c:catAx>
        <c:axId val="23595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52016"/>
        <c:crosses val="autoZero"/>
        <c:auto val="1"/>
        <c:lblAlgn val="ctr"/>
        <c:lblOffset val="100"/>
        <c:noMultiLvlLbl val="0"/>
      </c:catAx>
      <c:valAx>
        <c:axId val="23595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5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EJECUCION POR LINEA ESTRATEGICA</a:t>
            </a:r>
          </a:p>
        </c:rich>
      </c:tx>
      <c:layout>
        <c:manualLayout>
          <c:xMode val="edge"/>
          <c:yMode val="edge"/>
          <c:x val="0.24192911286494809"/>
          <c:y val="1.4039483744967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POAI!$H$180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POAI!$G$181:$G$184</c:f>
              <c:strCache>
                <c:ptCount val="4"/>
                <c:pt idx="0">
                  <c:v>LINEA ESTRATÉGICA UNO: CAMBIO SOCIAL PARA LA PAZ</c:v>
                </c:pt>
                <c:pt idx="1">
                  <c:v>LÍNEA ESTRATÉGICA DOS: DESARROLLO ECONÓMICO INCLUYENTE Y COMPETITIVO.</c:v>
                </c:pt>
                <c:pt idx="2">
                  <c:v>LINEA ESTRATÉGICA TRES: BUEN GOBIERNO</c:v>
                </c:pt>
                <c:pt idx="3">
                  <c:v>LINEA ESTRATÉGICA CUATRO: POPAYÁN ECOEFICIENTE</c:v>
                </c:pt>
              </c:strCache>
            </c:strRef>
          </c:cat>
          <c:val>
            <c:numRef>
              <c:f>POAI!$H$181:$H$184</c:f>
              <c:numCache>
                <c:formatCode>0.00%</c:formatCode>
                <c:ptCount val="4"/>
                <c:pt idx="0">
                  <c:v>0.94209006345487922</c:v>
                </c:pt>
                <c:pt idx="1">
                  <c:v>3.6363898869851675E-2</c:v>
                </c:pt>
                <c:pt idx="2">
                  <c:v>6.3399939816093948E-3</c:v>
                </c:pt>
                <c:pt idx="3">
                  <c:v>1.5206043693659724E-2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F0-4DE4-A480-341B5A59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955936"/>
        <c:axId val="235956328"/>
      </c:barChart>
      <c:catAx>
        <c:axId val="2359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56328"/>
        <c:crosses val="autoZero"/>
        <c:auto val="1"/>
        <c:lblAlgn val="ctr"/>
        <c:lblOffset val="100"/>
        <c:noMultiLvlLbl val="0"/>
      </c:catAx>
      <c:valAx>
        <c:axId val="23595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5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72232</xdr:colOff>
      <xdr:row>1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4388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2595563</xdr:colOff>
      <xdr:row>190</xdr:row>
      <xdr:rowOff>83344</xdr:rowOff>
    </xdr:from>
    <xdr:to>
      <xdr:col>18</xdr:col>
      <xdr:colOff>370794</xdr:colOff>
      <xdr:row>225</xdr:row>
      <xdr:rowOff>134371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631032</xdr:colOff>
      <xdr:row>187</xdr:row>
      <xdr:rowOff>-1</xdr:rowOff>
    </xdr:from>
    <xdr:to>
      <xdr:col>13</xdr:col>
      <xdr:colOff>1845470</xdr:colOff>
      <xdr:row>219</xdr:row>
      <xdr:rowOff>93549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AI%20OJO/2-%20POAI%202019%20-%20DEPENDENCIAS%20PRESUPUESTO%20-%20V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8 HACIENDA"/>
      <sheetName val="POAI"/>
      <sheetName val="DEP. PRESUP"/>
      <sheetName val="PRESUP"/>
      <sheetName val="Hoja1"/>
      <sheetName val="Hoja2"/>
    </sheetNames>
    <sheetDataSet>
      <sheetData sheetId="0" refreshError="1"/>
      <sheetData sheetId="1" refreshError="1">
        <row r="225">
          <cell r="I225">
            <v>296030213830.20001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9"/>
  <sheetViews>
    <sheetView tabSelected="1" topLeftCell="A2" zoomScale="80" zoomScaleNormal="80" workbookViewId="0">
      <pane xSplit="6" ySplit="1" topLeftCell="G61" activePane="bottomRight" state="frozen"/>
      <selection activeCell="A2" sqref="A2"/>
      <selection pane="topRight" activeCell="G2" sqref="G2"/>
      <selection pane="bottomLeft" activeCell="A3" sqref="A3"/>
      <selection pane="bottomRight" activeCell="G103" sqref="G103"/>
    </sheetView>
  </sheetViews>
  <sheetFormatPr baseColWidth="10" defaultRowHeight="12.75" x14ac:dyDescent="0.2"/>
  <cols>
    <col min="1" max="1" width="3.28515625" style="94" customWidth="1"/>
    <col min="2" max="2" width="4.140625" style="94" customWidth="1"/>
    <col min="3" max="3" width="3.5703125" style="94" customWidth="1"/>
    <col min="4" max="4" width="3" style="94" bestFit="1" customWidth="1"/>
    <col min="5" max="5" width="44.42578125" style="96" customWidth="1"/>
    <col min="6" max="6" width="10.140625" style="227" customWidth="1"/>
    <col min="7" max="7" width="86.42578125" style="96" customWidth="1"/>
    <col min="8" max="8" width="26.28515625" style="17" customWidth="1"/>
    <col min="9" max="9" width="27.7109375" style="134" customWidth="1"/>
    <col min="10" max="10" width="25" style="114" customWidth="1"/>
    <col min="11" max="11" width="28.7109375" style="96" customWidth="1"/>
    <col min="12" max="12" width="28.42578125" style="166" hidden="1" customWidth="1"/>
    <col min="13" max="13" width="30.28515625" style="155" hidden="1" customWidth="1"/>
    <col min="14" max="14" width="42.42578125" style="155" customWidth="1"/>
    <col min="15" max="15" width="14.28515625" style="155" customWidth="1"/>
    <col min="16" max="16" width="14.85546875" style="155" customWidth="1"/>
    <col min="17" max="17" width="17" style="155" customWidth="1"/>
    <col min="18" max="256" width="11.42578125" style="155"/>
    <col min="257" max="257" width="2.7109375" style="155" bestFit="1" customWidth="1"/>
    <col min="258" max="258" width="3.140625" style="155" customWidth="1"/>
    <col min="259" max="259" width="3.5703125" style="155" customWidth="1"/>
    <col min="260" max="260" width="3" style="155" bestFit="1" customWidth="1"/>
    <col min="261" max="261" width="60" style="155" customWidth="1"/>
    <col min="262" max="262" width="7.85546875" style="155" customWidth="1"/>
    <col min="263" max="263" width="51.7109375" style="155" customWidth="1"/>
    <col min="264" max="264" width="21.28515625" style="155" bestFit="1" customWidth="1"/>
    <col min="265" max="265" width="24" style="155" customWidth="1"/>
    <col min="266" max="266" width="22.42578125" style="155" customWidth="1"/>
    <col min="267" max="267" width="30.5703125" style="155" customWidth="1"/>
    <col min="268" max="268" width="28.42578125" style="155" customWidth="1"/>
    <col min="269" max="269" width="30.28515625" style="155" customWidth="1"/>
    <col min="270" max="512" width="11.42578125" style="155"/>
    <col min="513" max="513" width="2.7109375" style="155" bestFit="1" customWidth="1"/>
    <col min="514" max="514" width="3.140625" style="155" customWidth="1"/>
    <col min="515" max="515" width="3.5703125" style="155" customWidth="1"/>
    <col min="516" max="516" width="3" style="155" bestFit="1" customWidth="1"/>
    <col min="517" max="517" width="60" style="155" customWidth="1"/>
    <col min="518" max="518" width="7.85546875" style="155" customWidth="1"/>
    <col min="519" max="519" width="51.7109375" style="155" customWidth="1"/>
    <col min="520" max="520" width="21.28515625" style="155" bestFit="1" customWidth="1"/>
    <col min="521" max="521" width="24" style="155" customWidth="1"/>
    <col min="522" max="522" width="22.42578125" style="155" customWidth="1"/>
    <col min="523" max="523" width="30.5703125" style="155" customWidth="1"/>
    <col min="524" max="524" width="28.42578125" style="155" customWidth="1"/>
    <col min="525" max="525" width="30.28515625" style="155" customWidth="1"/>
    <col min="526" max="768" width="11.42578125" style="155"/>
    <col min="769" max="769" width="2.7109375" style="155" bestFit="1" customWidth="1"/>
    <col min="770" max="770" width="3.140625" style="155" customWidth="1"/>
    <col min="771" max="771" width="3.5703125" style="155" customWidth="1"/>
    <col min="772" max="772" width="3" style="155" bestFit="1" customWidth="1"/>
    <col min="773" max="773" width="60" style="155" customWidth="1"/>
    <col min="774" max="774" width="7.85546875" style="155" customWidth="1"/>
    <col min="775" max="775" width="51.7109375" style="155" customWidth="1"/>
    <col min="776" max="776" width="21.28515625" style="155" bestFit="1" customWidth="1"/>
    <col min="777" max="777" width="24" style="155" customWidth="1"/>
    <col min="778" max="778" width="22.42578125" style="155" customWidth="1"/>
    <col min="779" max="779" width="30.5703125" style="155" customWidth="1"/>
    <col min="780" max="780" width="28.42578125" style="155" customWidth="1"/>
    <col min="781" max="781" width="30.28515625" style="155" customWidth="1"/>
    <col min="782" max="1024" width="11.42578125" style="155"/>
    <col min="1025" max="1025" width="2.7109375" style="155" bestFit="1" customWidth="1"/>
    <col min="1026" max="1026" width="3.140625" style="155" customWidth="1"/>
    <col min="1027" max="1027" width="3.5703125" style="155" customWidth="1"/>
    <col min="1028" max="1028" width="3" style="155" bestFit="1" customWidth="1"/>
    <col min="1029" max="1029" width="60" style="155" customWidth="1"/>
    <col min="1030" max="1030" width="7.85546875" style="155" customWidth="1"/>
    <col min="1031" max="1031" width="51.7109375" style="155" customWidth="1"/>
    <col min="1032" max="1032" width="21.28515625" style="155" bestFit="1" customWidth="1"/>
    <col min="1033" max="1033" width="24" style="155" customWidth="1"/>
    <col min="1034" max="1034" width="22.42578125" style="155" customWidth="1"/>
    <col min="1035" max="1035" width="30.5703125" style="155" customWidth="1"/>
    <col min="1036" max="1036" width="28.42578125" style="155" customWidth="1"/>
    <col min="1037" max="1037" width="30.28515625" style="155" customWidth="1"/>
    <col min="1038" max="1280" width="11.42578125" style="155"/>
    <col min="1281" max="1281" width="2.7109375" style="155" bestFit="1" customWidth="1"/>
    <col min="1282" max="1282" width="3.140625" style="155" customWidth="1"/>
    <col min="1283" max="1283" width="3.5703125" style="155" customWidth="1"/>
    <col min="1284" max="1284" width="3" style="155" bestFit="1" customWidth="1"/>
    <col min="1285" max="1285" width="60" style="155" customWidth="1"/>
    <col min="1286" max="1286" width="7.85546875" style="155" customWidth="1"/>
    <col min="1287" max="1287" width="51.7109375" style="155" customWidth="1"/>
    <col min="1288" max="1288" width="21.28515625" style="155" bestFit="1" customWidth="1"/>
    <col min="1289" max="1289" width="24" style="155" customWidth="1"/>
    <col min="1290" max="1290" width="22.42578125" style="155" customWidth="1"/>
    <col min="1291" max="1291" width="30.5703125" style="155" customWidth="1"/>
    <col min="1292" max="1292" width="28.42578125" style="155" customWidth="1"/>
    <col min="1293" max="1293" width="30.28515625" style="155" customWidth="1"/>
    <col min="1294" max="1536" width="11.42578125" style="155"/>
    <col min="1537" max="1537" width="2.7109375" style="155" bestFit="1" customWidth="1"/>
    <col min="1538" max="1538" width="3.140625" style="155" customWidth="1"/>
    <col min="1539" max="1539" width="3.5703125" style="155" customWidth="1"/>
    <col min="1540" max="1540" width="3" style="155" bestFit="1" customWidth="1"/>
    <col min="1541" max="1541" width="60" style="155" customWidth="1"/>
    <col min="1542" max="1542" width="7.85546875" style="155" customWidth="1"/>
    <col min="1543" max="1543" width="51.7109375" style="155" customWidth="1"/>
    <col min="1544" max="1544" width="21.28515625" style="155" bestFit="1" customWidth="1"/>
    <col min="1545" max="1545" width="24" style="155" customWidth="1"/>
    <col min="1546" max="1546" width="22.42578125" style="155" customWidth="1"/>
    <col min="1547" max="1547" width="30.5703125" style="155" customWidth="1"/>
    <col min="1548" max="1548" width="28.42578125" style="155" customWidth="1"/>
    <col min="1549" max="1549" width="30.28515625" style="155" customWidth="1"/>
    <col min="1550" max="1792" width="11.42578125" style="155"/>
    <col min="1793" max="1793" width="2.7109375" style="155" bestFit="1" customWidth="1"/>
    <col min="1794" max="1794" width="3.140625" style="155" customWidth="1"/>
    <col min="1795" max="1795" width="3.5703125" style="155" customWidth="1"/>
    <col min="1796" max="1796" width="3" style="155" bestFit="1" customWidth="1"/>
    <col min="1797" max="1797" width="60" style="155" customWidth="1"/>
    <col min="1798" max="1798" width="7.85546875" style="155" customWidth="1"/>
    <col min="1799" max="1799" width="51.7109375" style="155" customWidth="1"/>
    <col min="1800" max="1800" width="21.28515625" style="155" bestFit="1" customWidth="1"/>
    <col min="1801" max="1801" width="24" style="155" customWidth="1"/>
    <col min="1802" max="1802" width="22.42578125" style="155" customWidth="1"/>
    <col min="1803" max="1803" width="30.5703125" style="155" customWidth="1"/>
    <col min="1804" max="1804" width="28.42578125" style="155" customWidth="1"/>
    <col min="1805" max="1805" width="30.28515625" style="155" customWidth="1"/>
    <col min="1806" max="2048" width="11.42578125" style="155"/>
    <col min="2049" max="2049" width="2.7109375" style="155" bestFit="1" customWidth="1"/>
    <col min="2050" max="2050" width="3.140625" style="155" customWidth="1"/>
    <col min="2051" max="2051" width="3.5703125" style="155" customWidth="1"/>
    <col min="2052" max="2052" width="3" style="155" bestFit="1" customWidth="1"/>
    <col min="2053" max="2053" width="60" style="155" customWidth="1"/>
    <col min="2054" max="2054" width="7.85546875" style="155" customWidth="1"/>
    <col min="2055" max="2055" width="51.7109375" style="155" customWidth="1"/>
    <col min="2056" max="2056" width="21.28515625" style="155" bestFit="1" customWidth="1"/>
    <col min="2057" max="2057" width="24" style="155" customWidth="1"/>
    <col min="2058" max="2058" width="22.42578125" style="155" customWidth="1"/>
    <col min="2059" max="2059" width="30.5703125" style="155" customWidth="1"/>
    <col min="2060" max="2060" width="28.42578125" style="155" customWidth="1"/>
    <col min="2061" max="2061" width="30.28515625" style="155" customWidth="1"/>
    <col min="2062" max="2304" width="11.42578125" style="155"/>
    <col min="2305" max="2305" width="2.7109375" style="155" bestFit="1" customWidth="1"/>
    <col min="2306" max="2306" width="3.140625" style="155" customWidth="1"/>
    <col min="2307" max="2307" width="3.5703125" style="155" customWidth="1"/>
    <col min="2308" max="2308" width="3" style="155" bestFit="1" customWidth="1"/>
    <col min="2309" max="2309" width="60" style="155" customWidth="1"/>
    <col min="2310" max="2310" width="7.85546875" style="155" customWidth="1"/>
    <col min="2311" max="2311" width="51.7109375" style="155" customWidth="1"/>
    <col min="2312" max="2312" width="21.28515625" style="155" bestFit="1" customWidth="1"/>
    <col min="2313" max="2313" width="24" style="155" customWidth="1"/>
    <col min="2314" max="2314" width="22.42578125" style="155" customWidth="1"/>
    <col min="2315" max="2315" width="30.5703125" style="155" customWidth="1"/>
    <col min="2316" max="2316" width="28.42578125" style="155" customWidth="1"/>
    <col min="2317" max="2317" width="30.28515625" style="155" customWidth="1"/>
    <col min="2318" max="2560" width="11.42578125" style="155"/>
    <col min="2561" max="2561" width="2.7109375" style="155" bestFit="1" customWidth="1"/>
    <col min="2562" max="2562" width="3.140625" style="155" customWidth="1"/>
    <col min="2563" max="2563" width="3.5703125" style="155" customWidth="1"/>
    <col min="2564" max="2564" width="3" style="155" bestFit="1" customWidth="1"/>
    <col min="2565" max="2565" width="60" style="155" customWidth="1"/>
    <col min="2566" max="2566" width="7.85546875" style="155" customWidth="1"/>
    <col min="2567" max="2567" width="51.7109375" style="155" customWidth="1"/>
    <col min="2568" max="2568" width="21.28515625" style="155" bestFit="1" customWidth="1"/>
    <col min="2569" max="2569" width="24" style="155" customWidth="1"/>
    <col min="2570" max="2570" width="22.42578125" style="155" customWidth="1"/>
    <col min="2571" max="2571" width="30.5703125" style="155" customWidth="1"/>
    <col min="2572" max="2572" width="28.42578125" style="155" customWidth="1"/>
    <col min="2573" max="2573" width="30.28515625" style="155" customWidth="1"/>
    <col min="2574" max="2816" width="11.42578125" style="155"/>
    <col min="2817" max="2817" width="2.7109375" style="155" bestFit="1" customWidth="1"/>
    <col min="2818" max="2818" width="3.140625" style="155" customWidth="1"/>
    <col min="2819" max="2819" width="3.5703125" style="155" customWidth="1"/>
    <col min="2820" max="2820" width="3" style="155" bestFit="1" customWidth="1"/>
    <col min="2821" max="2821" width="60" style="155" customWidth="1"/>
    <col min="2822" max="2822" width="7.85546875" style="155" customWidth="1"/>
    <col min="2823" max="2823" width="51.7109375" style="155" customWidth="1"/>
    <col min="2824" max="2824" width="21.28515625" style="155" bestFit="1" customWidth="1"/>
    <col min="2825" max="2825" width="24" style="155" customWidth="1"/>
    <col min="2826" max="2826" width="22.42578125" style="155" customWidth="1"/>
    <col min="2827" max="2827" width="30.5703125" style="155" customWidth="1"/>
    <col min="2828" max="2828" width="28.42578125" style="155" customWidth="1"/>
    <col min="2829" max="2829" width="30.28515625" style="155" customWidth="1"/>
    <col min="2830" max="3072" width="11.42578125" style="155"/>
    <col min="3073" max="3073" width="2.7109375" style="155" bestFit="1" customWidth="1"/>
    <col min="3074" max="3074" width="3.140625" style="155" customWidth="1"/>
    <col min="3075" max="3075" width="3.5703125" style="155" customWidth="1"/>
    <col min="3076" max="3076" width="3" style="155" bestFit="1" customWidth="1"/>
    <col min="3077" max="3077" width="60" style="155" customWidth="1"/>
    <col min="3078" max="3078" width="7.85546875" style="155" customWidth="1"/>
    <col min="3079" max="3079" width="51.7109375" style="155" customWidth="1"/>
    <col min="3080" max="3080" width="21.28515625" style="155" bestFit="1" customWidth="1"/>
    <col min="3081" max="3081" width="24" style="155" customWidth="1"/>
    <col min="3082" max="3082" width="22.42578125" style="155" customWidth="1"/>
    <col min="3083" max="3083" width="30.5703125" style="155" customWidth="1"/>
    <col min="3084" max="3084" width="28.42578125" style="155" customWidth="1"/>
    <col min="3085" max="3085" width="30.28515625" style="155" customWidth="1"/>
    <col min="3086" max="3328" width="11.42578125" style="155"/>
    <col min="3329" max="3329" width="2.7109375" style="155" bestFit="1" customWidth="1"/>
    <col min="3330" max="3330" width="3.140625" style="155" customWidth="1"/>
    <col min="3331" max="3331" width="3.5703125" style="155" customWidth="1"/>
    <col min="3332" max="3332" width="3" style="155" bestFit="1" customWidth="1"/>
    <col min="3333" max="3333" width="60" style="155" customWidth="1"/>
    <col min="3334" max="3334" width="7.85546875" style="155" customWidth="1"/>
    <col min="3335" max="3335" width="51.7109375" style="155" customWidth="1"/>
    <col min="3336" max="3336" width="21.28515625" style="155" bestFit="1" customWidth="1"/>
    <col min="3337" max="3337" width="24" style="155" customWidth="1"/>
    <col min="3338" max="3338" width="22.42578125" style="155" customWidth="1"/>
    <col min="3339" max="3339" width="30.5703125" style="155" customWidth="1"/>
    <col min="3340" max="3340" width="28.42578125" style="155" customWidth="1"/>
    <col min="3341" max="3341" width="30.28515625" style="155" customWidth="1"/>
    <col min="3342" max="3584" width="11.42578125" style="155"/>
    <col min="3585" max="3585" width="2.7109375" style="155" bestFit="1" customWidth="1"/>
    <col min="3586" max="3586" width="3.140625" style="155" customWidth="1"/>
    <col min="3587" max="3587" width="3.5703125" style="155" customWidth="1"/>
    <col min="3588" max="3588" width="3" style="155" bestFit="1" customWidth="1"/>
    <col min="3589" max="3589" width="60" style="155" customWidth="1"/>
    <col min="3590" max="3590" width="7.85546875" style="155" customWidth="1"/>
    <col min="3591" max="3591" width="51.7109375" style="155" customWidth="1"/>
    <col min="3592" max="3592" width="21.28515625" style="155" bestFit="1" customWidth="1"/>
    <col min="3593" max="3593" width="24" style="155" customWidth="1"/>
    <col min="3594" max="3594" width="22.42578125" style="155" customWidth="1"/>
    <col min="3595" max="3595" width="30.5703125" style="155" customWidth="1"/>
    <col min="3596" max="3596" width="28.42578125" style="155" customWidth="1"/>
    <col min="3597" max="3597" width="30.28515625" style="155" customWidth="1"/>
    <col min="3598" max="3840" width="11.42578125" style="155"/>
    <col min="3841" max="3841" width="2.7109375" style="155" bestFit="1" customWidth="1"/>
    <col min="3842" max="3842" width="3.140625" style="155" customWidth="1"/>
    <col min="3843" max="3843" width="3.5703125" style="155" customWidth="1"/>
    <col min="3844" max="3844" width="3" style="155" bestFit="1" customWidth="1"/>
    <col min="3845" max="3845" width="60" style="155" customWidth="1"/>
    <col min="3846" max="3846" width="7.85546875" style="155" customWidth="1"/>
    <col min="3847" max="3847" width="51.7109375" style="155" customWidth="1"/>
    <col min="3848" max="3848" width="21.28515625" style="155" bestFit="1" customWidth="1"/>
    <col min="3849" max="3849" width="24" style="155" customWidth="1"/>
    <col min="3850" max="3850" width="22.42578125" style="155" customWidth="1"/>
    <col min="3851" max="3851" width="30.5703125" style="155" customWidth="1"/>
    <col min="3852" max="3852" width="28.42578125" style="155" customWidth="1"/>
    <col min="3853" max="3853" width="30.28515625" style="155" customWidth="1"/>
    <col min="3854" max="4096" width="11.42578125" style="155"/>
    <col min="4097" max="4097" width="2.7109375" style="155" bestFit="1" customWidth="1"/>
    <col min="4098" max="4098" width="3.140625" style="155" customWidth="1"/>
    <col min="4099" max="4099" width="3.5703125" style="155" customWidth="1"/>
    <col min="4100" max="4100" width="3" style="155" bestFit="1" customWidth="1"/>
    <col min="4101" max="4101" width="60" style="155" customWidth="1"/>
    <col min="4102" max="4102" width="7.85546875" style="155" customWidth="1"/>
    <col min="4103" max="4103" width="51.7109375" style="155" customWidth="1"/>
    <col min="4104" max="4104" width="21.28515625" style="155" bestFit="1" customWidth="1"/>
    <col min="4105" max="4105" width="24" style="155" customWidth="1"/>
    <col min="4106" max="4106" width="22.42578125" style="155" customWidth="1"/>
    <col min="4107" max="4107" width="30.5703125" style="155" customWidth="1"/>
    <col min="4108" max="4108" width="28.42578125" style="155" customWidth="1"/>
    <col min="4109" max="4109" width="30.28515625" style="155" customWidth="1"/>
    <col min="4110" max="4352" width="11.42578125" style="155"/>
    <col min="4353" max="4353" width="2.7109375" style="155" bestFit="1" customWidth="1"/>
    <col min="4354" max="4354" width="3.140625" style="155" customWidth="1"/>
    <col min="4355" max="4355" width="3.5703125" style="155" customWidth="1"/>
    <col min="4356" max="4356" width="3" style="155" bestFit="1" customWidth="1"/>
    <col min="4357" max="4357" width="60" style="155" customWidth="1"/>
    <col min="4358" max="4358" width="7.85546875" style="155" customWidth="1"/>
    <col min="4359" max="4359" width="51.7109375" style="155" customWidth="1"/>
    <col min="4360" max="4360" width="21.28515625" style="155" bestFit="1" customWidth="1"/>
    <col min="4361" max="4361" width="24" style="155" customWidth="1"/>
    <col min="4362" max="4362" width="22.42578125" style="155" customWidth="1"/>
    <col min="4363" max="4363" width="30.5703125" style="155" customWidth="1"/>
    <col min="4364" max="4364" width="28.42578125" style="155" customWidth="1"/>
    <col min="4365" max="4365" width="30.28515625" style="155" customWidth="1"/>
    <col min="4366" max="4608" width="11.42578125" style="155"/>
    <col min="4609" max="4609" width="2.7109375" style="155" bestFit="1" customWidth="1"/>
    <col min="4610" max="4610" width="3.140625" style="155" customWidth="1"/>
    <col min="4611" max="4611" width="3.5703125" style="155" customWidth="1"/>
    <col min="4612" max="4612" width="3" style="155" bestFit="1" customWidth="1"/>
    <col min="4613" max="4613" width="60" style="155" customWidth="1"/>
    <col min="4614" max="4614" width="7.85546875" style="155" customWidth="1"/>
    <col min="4615" max="4615" width="51.7109375" style="155" customWidth="1"/>
    <col min="4616" max="4616" width="21.28515625" style="155" bestFit="1" customWidth="1"/>
    <col min="4617" max="4617" width="24" style="155" customWidth="1"/>
    <col min="4618" max="4618" width="22.42578125" style="155" customWidth="1"/>
    <col min="4619" max="4619" width="30.5703125" style="155" customWidth="1"/>
    <col min="4620" max="4620" width="28.42578125" style="155" customWidth="1"/>
    <col min="4621" max="4621" width="30.28515625" style="155" customWidth="1"/>
    <col min="4622" max="4864" width="11.42578125" style="155"/>
    <col min="4865" max="4865" width="2.7109375" style="155" bestFit="1" customWidth="1"/>
    <col min="4866" max="4866" width="3.140625" style="155" customWidth="1"/>
    <col min="4867" max="4867" width="3.5703125" style="155" customWidth="1"/>
    <col min="4868" max="4868" width="3" style="155" bestFit="1" customWidth="1"/>
    <col min="4869" max="4869" width="60" style="155" customWidth="1"/>
    <col min="4870" max="4870" width="7.85546875" style="155" customWidth="1"/>
    <col min="4871" max="4871" width="51.7109375" style="155" customWidth="1"/>
    <col min="4872" max="4872" width="21.28515625" style="155" bestFit="1" customWidth="1"/>
    <col min="4873" max="4873" width="24" style="155" customWidth="1"/>
    <col min="4874" max="4874" width="22.42578125" style="155" customWidth="1"/>
    <col min="4875" max="4875" width="30.5703125" style="155" customWidth="1"/>
    <col min="4876" max="4876" width="28.42578125" style="155" customWidth="1"/>
    <col min="4877" max="4877" width="30.28515625" style="155" customWidth="1"/>
    <col min="4878" max="5120" width="11.42578125" style="155"/>
    <col min="5121" max="5121" width="2.7109375" style="155" bestFit="1" customWidth="1"/>
    <col min="5122" max="5122" width="3.140625" style="155" customWidth="1"/>
    <col min="5123" max="5123" width="3.5703125" style="155" customWidth="1"/>
    <col min="5124" max="5124" width="3" style="155" bestFit="1" customWidth="1"/>
    <col min="5125" max="5125" width="60" style="155" customWidth="1"/>
    <col min="5126" max="5126" width="7.85546875" style="155" customWidth="1"/>
    <col min="5127" max="5127" width="51.7109375" style="155" customWidth="1"/>
    <col min="5128" max="5128" width="21.28515625" style="155" bestFit="1" customWidth="1"/>
    <col min="5129" max="5129" width="24" style="155" customWidth="1"/>
    <col min="5130" max="5130" width="22.42578125" style="155" customWidth="1"/>
    <col min="5131" max="5131" width="30.5703125" style="155" customWidth="1"/>
    <col min="5132" max="5132" width="28.42578125" style="155" customWidth="1"/>
    <col min="5133" max="5133" width="30.28515625" style="155" customWidth="1"/>
    <col min="5134" max="5376" width="11.42578125" style="155"/>
    <col min="5377" max="5377" width="2.7109375" style="155" bestFit="1" customWidth="1"/>
    <col min="5378" max="5378" width="3.140625" style="155" customWidth="1"/>
    <col min="5379" max="5379" width="3.5703125" style="155" customWidth="1"/>
    <col min="5380" max="5380" width="3" style="155" bestFit="1" customWidth="1"/>
    <col min="5381" max="5381" width="60" style="155" customWidth="1"/>
    <col min="5382" max="5382" width="7.85546875" style="155" customWidth="1"/>
    <col min="5383" max="5383" width="51.7109375" style="155" customWidth="1"/>
    <col min="5384" max="5384" width="21.28515625" style="155" bestFit="1" customWidth="1"/>
    <col min="5385" max="5385" width="24" style="155" customWidth="1"/>
    <col min="5386" max="5386" width="22.42578125" style="155" customWidth="1"/>
    <col min="5387" max="5387" width="30.5703125" style="155" customWidth="1"/>
    <col min="5388" max="5388" width="28.42578125" style="155" customWidth="1"/>
    <col min="5389" max="5389" width="30.28515625" style="155" customWidth="1"/>
    <col min="5390" max="5632" width="11.42578125" style="155"/>
    <col min="5633" max="5633" width="2.7109375" style="155" bestFit="1" customWidth="1"/>
    <col min="5634" max="5634" width="3.140625" style="155" customWidth="1"/>
    <col min="5635" max="5635" width="3.5703125" style="155" customWidth="1"/>
    <col min="5636" max="5636" width="3" style="155" bestFit="1" customWidth="1"/>
    <col min="5637" max="5637" width="60" style="155" customWidth="1"/>
    <col min="5638" max="5638" width="7.85546875" style="155" customWidth="1"/>
    <col min="5639" max="5639" width="51.7109375" style="155" customWidth="1"/>
    <col min="5640" max="5640" width="21.28515625" style="155" bestFit="1" customWidth="1"/>
    <col min="5641" max="5641" width="24" style="155" customWidth="1"/>
    <col min="5642" max="5642" width="22.42578125" style="155" customWidth="1"/>
    <col min="5643" max="5643" width="30.5703125" style="155" customWidth="1"/>
    <col min="5644" max="5644" width="28.42578125" style="155" customWidth="1"/>
    <col min="5645" max="5645" width="30.28515625" style="155" customWidth="1"/>
    <col min="5646" max="5888" width="11.42578125" style="155"/>
    <col min="5889" max="5889" width="2.7109375" style="155" bestFit="1" customWidth="1"/>
    <col min="5890" max="5890" width="3.140625" style="155" customWidth="1"/>
    <col min="5891" max="5891" width="3.5703125" style="155" customWidth="1"/>
    <col min="5892" max="5892" width="3" style="155" bestFit="1" customWidth="1"/>
    <col min="5893" max="5893" width="60" style="155" customWidth="1"/>
    <col min="5894" max="5894" width="7.85546875" style="155" customWidth="1"/>
    <col min="5895" max="5895" width="51.7109375" style="155" customWidth="1"/>
    <col min="5896" max="5896" width="21.28515625" style="155" bestFit="1" customWidth="1"/>
    <col min="5897" max="5897" width="24" style="155" customWidth="1"/>
    <col min="5898" max="5898" width="22.42578125" style="155" customWidth="1"/>
    <col min="5899" max="5899" width="30.5703125" style="155" customWidth="1"/>
    <col min="5900" max="5900" width="28.42578125" style="155" customWidth="1"/>
    <col min="5901" max="5901" width="30.28515625" style="155" customWidth="1"/>
    <col min="5902" max="6144" width="11.42578125" style="155"/>
    <col min="6145" max="6145" width="2.7109375" style="155" bestFit="1" customWidth="1"/>
    <col min="6146" max="6146" width="3.140625" style="155" customWidth="1"/>
    <col min="6147" max="6147" width="3.5703125" style="155" customWidth="1"/>
    <col min="6148" max="6148" width="3" style="155" bestFit="1" customWidth="1"/>
    <col min="6149" max="6149" width="60" style="155" customWidth="1"/>
    <col min="6150" max="6150" width="7.85546875" style="155" customWidth="1"/>
    <col min="6151" max="6151" width="51.7109375" style="155" customWidth="1"/>
    <col min="6152" max="6152" width="21.28515625" style="155" bestFit="1" customWidth="1"/>
    <col min="6153" max="6153" width="24" style="155" customWidth="1"/>
    <col min="6154" max="6154" width="22.42578125" style="155" customWidth="1"/>
    <col min="6155" max="6155" width="30.5703125" style="155" customWidth="1"/>
    <col min="6156" max="6156" width="28.42578125" style="155" customWidth="1"/>
    <col min="6157" max="6157" width="30.28515625" style="155" customWidth="1"/>
    <col min="6158" max="6400" width="11.42578125" style="155"/>
    <col min="6401" max="6401" width="2.7109375" style="155" bestFit="1" customWidth="1"/>
    <col min="6402" max="6402" width="3.140625" style="155" customWidth="1"/>
    <col min="6403" max="6403" width="3.5703125" style="155" customWidth="1"/>
    <col min="6404" max="6404" width="3" style="155" bestFit="1" customWidth="1"/>
    <col min="6405" max="6405" width="60" style="155" customWidth="1"/>
    <col min="6406" max="6406" width="7.85546875" style="155" customWidth="1"/>
    <col min="6407" max="6407" width="51.7109375" style="155" customWidth="1"/>
    <col min="6408" max="6408" width="21.28515625" style="155" bestFit="1" customWidth="1"/>
    <col min="6409" max="6409" width="24" style="155" customWidth="1"/>
    <col min="6410" max="6410" width="22.42578125" style="155" customWidth="1"/>
    <col min="6411" max="6411" width="30.5703125" style="155" customWidth="1"/>
    <col min="6412" max="6412" width="28.42578125" style="155" customWidth="1"/>
    <col min="6413" max="6413" width="30.28515625" style="155" customWidth="1"/>
    <col min="6414" max="6656" width="11.42578125" style="155"/>
    <col min="6657" max="6657" width="2.7109375" style="155" bestFit="1" customWidth="1"/>
    <col min="6658" max="6658" width="3.140625" style="155" customWidth="1"/>
    <col min="6659" max="6659" width="3.5703125" style="155" customWidth="1"/>
    <col min="6660" max="6660" width="3" style="155" bestFit="1" customWidth="1"/>
    <col min="6661" max="6661" width="60" style="155" customWidth="1"/>
    <col min="6662" max="6662" width="7.85546875" style="155" customWidth="1"/>
    <col min="6663" max="6663" width="51.7109375" style="155" customWidth="1"/>
    <col min="6664" max="6664" width="21.28515625" style="155" bestFit="1" customWidth="1"/>
    <col min="6665" max="6665" width="24" style="155" customWidth="1"/>
    <col min="6666" max="6666" width="22.42578125" style="155" customWidth="1"/>
    <col min="6667" max="6667" width="30.5703125" style="155" customWidth="1"/>
    <col min="6668" max="6668" width="28.42578125" style="155" customWidth="1"/>
    <col min="6669" max="6669" width="30.28515625" style="155" customWidth="1"/>
    <col min="6670" max="6912" width="11.42578125" style="155"/>
    <col min="6913" max="6913" width="2.7109375" style="155" bestFit="1" customWidth="1"/>
    <col min="6914" max="6914" width="3.140625" style="155" customWidth="1"/>
    <col min="6915" max="6915" width="3.5703125" style="155" customWidth="1"/>
    <col min="6916" max="6916" width="3" style="155" bestFit="1" customWidth="1"/>
    <col min="6917" max="6917" width="60" style="155" customWidth="1"/>
    <col min="6918" max="6918" width="7.85546875" style="155" customWidth="1"/>
    <col min="6919" max="6919" width="51.7109375" style="155" customWidth="1"/>
    <col min="6920" max="6920" width="21.28515625" style="155" bestFit="1" customWidth="1"/>
    <col min="6921" max="6921" width="24" style="155" customWidth="1"/>
    <col min="6922" max="6922" width="22.42578125" style="155" customWidth="1"/>
    <col min="6923" max="6923" width="30.5703125" style="155" customWidth="1"/>
    <col min="6924" max="6924" width="28.42578125" style="155" customWidth="1"/>
    <col min="6925" max="6925" width="30.28515625" style="155" customWidth="1"/>
    <col min="6926" max="7168" width="11.42578125" style="155"/>
    <col min="7169" max="7169" width="2.7109375" style="155" bestFit="1" customWidth="1"/>
    <col min="7170" max="7170" width="3.140625" style="155" customWidth="1"/>
    <col min="7171" max="7171" width="3.5703125" style="155" customWidth="1"/>
    <col min="7172" max="7172" width="3" style="155" bestFit="1" customWidth="1"/>
    <col min="7173" max="7173" width="60" style="155" customWidth="1"/>
    <col min="7174" max="7174" width="7.85546875" style="155" customWidth="1"/>
    <col min="7175" max="7175" width="51.7109375" style="155" customWidth="1"/>
    <col min="7176" max="7176" width="21.28515625" style="155" bestFit="1" customWidth="1"/>
    <col min="7177" max="7177" width="24" style="155" customWidth="1"/>
    <col min="7178" max="7178" width="22.42578125" style="155" customWidth="1"/>
    <col min="7179" max="7179" width="30.5703125" style="155" customWidth="1"/>
    <col min="7180" max="7180" width="28.42578125" style="155" customWidth="1"/>
    <col min="7181" max="7181" width="30.28515625" style="155" customWidth="1"/>
    <col min="7182" max="7424" width="11.42578125" style="155"/>
    <col min="7425" max="7425" width="2.7109375" style="155" bestFit="1" customWidth="1"/>
    <col min="7426" max="7426" width="3.140625" style="155" customWidth="1"/>
    <col min="7427" max="7427" width="3.5703125" style="155" customWidth="1"/>
    <col min="7428" max="7428" width="3" style="155" bestFit="1" customWidth="1"/>
    <col min="7429" max="7429" width="60" style="155" customWidth="1"/>
    <col min="7430" max="7430" width="7.85546875" style="155" customWidth="1"/>
    <col min="7431" max="7431" width="51.7109375" style="155" customWidth="1"/>
    <col min="7432" max="7432" width="21.28515625" style="155" bestFit="1" customWidth="1"/>
    <col min="7433" max="7433" width="24" style="155" customWidth="1"/>
    <col min="7434" max="7434" width="22.42578125" style="155" customWidth="1"/>
    <col min="7435" max="7435" width="30.5703125" style="155" customWidth="1"/>
    <col min="7436" max="7436" width="28.42578125" style="155" customWidth="1"/>
    <col min="7437" max="7437" width="30.28515625" style="155" customWidth="1"/>
    <col min="7438" max="7680" width="11.42578125" style="155"/>
    <col min="7681" max="7681" width="2.7109375" style="155" bestFit="1" customWidth="1"/>
    <col min="7682" max="7682" width="3.140625" style="155" customWidth="1"/>
    <col min="7683" max="7683" width="3.5703125" style="155" customWidth="1"/>
    <col min="7684" max="7684" width="3" style="155" bestFit="1" customWidth="1"/>
    <col min="7685" max="7685" width="60" style="155" customWidth="1"/>
    <col min="7686" max="7686" width="7.85546875" style="155" customWidth="1"/>
    <col min="7687" max="7687" width="51.7109375" style="155" customWidth="1"/>
    <col min="7688" max="7688" width="21.28515625" style="155" bestFit="1" customWidth="1"/>
    <col min="7689" max="7689" width="24" style="155" customWidth="1"/>
    <col min="7690" max="7690" width="22.42578125" style="155" customWidth="1"/>
    <col min="7691" max="7691" width="30.5703125" style="155" customWidth="1"/>
    <col min="7692" max="7692" width="28.42578125" style="155" customWidth="1"/>
    <col min="7693" max="7693" width="30.28515625" style="155" customWidth="1"/>
    <col min="7694" max="7936" width="11.42578125" style="155"/>
    <col min="7937" max="7937" width="2.7109375" style="155" bestFit="1" customWidth="1"/>
    <col min="7938" max="7938" width="3.140625" style="155" customWidth="1"/>
    <col min="7939" max="7939" width="3.5703125" style="155" customWidth="1"/>
    <col min="7940" max="7940" width="3" style="155" bestFit="1" customWidth="1"/>
    <col min="7941" max="7941" width="60" style="155" customWidth="1"/>
    <col min="7942" max="7942" width="7.85546875" style="155" customWidth="1"/>
    <col min="7943" max="7943" width="51.7109375" style="155" customWidth="1"/>
    <col min="7944" max="7944" width="21.28515625" style="155" bestFit="1" customWidth="1"/>
    <col min="7945" max="7945" width="24" style="155" customWidth="1"/>
    <col min="7946" max="7946" width="22.42578125" style="155" customWidth="1"/>
    <col min="7947" max="7947" width="30.5703125" style="155" customWidth="1"/>
    <col min="7948" max="7948" width="28.42578125" style="155" customWidth="1"/>
    <col min="7949" max="7949" width="30.28515625" style="155" customWidth="1"/>
    <col min="7950" max="8192" width="11.42578125" style="155"/>
    <col min="8193" max="8193" width="2.7109375" style="155" bestFit="1" customWidth="1"/>
    <col min="8194" max="8194" width="3.140625" style="155" customWidth="1"/>
    <col min="8195" max="8195" width="3.5703125" style="155" customWidth="1"/>
    <col min="8196" max="8196" width="3" style="155" bestFit="1" customWidth="1"/>
    <col min="8197" max="8197" width="60" style="155" customWidth="1"/>
    <col min="8198" max="8198" width="7.85546875" style="155" customWidth="1"/>
    <col min="8199" max="8199" width="51.7109375" style="155" customWidth="1"/>
    <col min="8200" max="8200" width="21.28515625" style="155" bestFit="1" customWidth="1"/>
    <col min="8201" max="8201" width="24" style="155" customWidth="1"/>
    <col min="8202" max="8202" width="22.42578125" style="155" customWidth="1"/>
    <col min="8203" max="8203" width="30.5703125" style="155" customWidth="1"/>
    <col min="8204" max="8204" width="28.42578125" style="155" customWidth="1"/>
    <col min="8205" max="8205" width="30.28515625" style="155" customWidth="1"/>
    <col min="8206" max="8448" width="11.42578125" style="155"/>
    <col min="8449" max="8449" width="2.7109375" style="155" bestFit="1" customWidth="1"/>
    <col min="8450" max="8450" width="3.140625" style="155" customWidth="1"/>
    <col min="8451" max="8451" width="3.5703125" style="155" customWidth="1"/>
    <col min="8452" max="8452" width="3" style="155" bestFit="1" customWidth="1"/>
    <col min="8453" max="8453" width="60" style="155" customWidth="1"/>
    <col min="8454" max="8454" width="7.85546875" style="155" customWidth="1"/>
    <col min="8455" max="8455" width="51.7109375" style="155" customWidth="1"/>
    <col min="8456" max="8456" width="21.28515625" style="155" bestFit="1" customWidth="1"/>
    <col min="8457" max="8457" width="24" style="155" customWidth="1"/>
    <col min="8458" max="8458" width="22.42578125" style="155" customWidth="1"/>
    <col min="8459" max="8459" width="30.5703125" style="155" customWidth="1"/>
    <col min="8460" max="8460" width="28.42578125" style="155" customWidth="1"/>
    <col min="8461" max="8461" width="30.28515625" style="155" customWidth="1"/>
    <col min="8462" max="8704" width="11.42578125" style="155"/>
    <col min="8705" max="8705" width="2.7109375" style="155" bestFit="1" customWidth="1"/>
    <col min="8706" max="8706" width="3.140625" style="155" customWidth="1"/>
    <col min="8707" max="8707" width="3.5703125" style="155" customWidth="1"/>
    <col min="8708" max="8708" width="3" style="155" bestFit="1" customWidth="1"/>
    <col min="8709" max="8709" width="60" style="155" customWidth="1"/>
    <col min="8710" max="8710" width="7.85546875" style="155" customWidth="1"/>
    <col min="8711" max="8711" width="51.7109375" style="155" customWidth="1"/>
    <col min="8712" max="8712" width="21.28515625" style="155" bestFit="1" customWidth="1"/>
    <col min="8713" max="8713" width="24" style="155" customWidth="1"/>
    <col min="8714" max="8714" width="22.42578125" style="155" customWidth="1"/>
    <col min="8715" max="8715" width="30.5703125" style="155" customWidth="1"/>
    <col min="8716" max="8716" width="28.42578125" style="155" customWidth="1"/>
    <col min="8717" max="8717" width="30.28515625" style="155" customWidth="1"/>
    <col min="8718" max="8960" width="11.42578125" style="155"/>
    <col min="8961" max="8961" width="2.7109375" style="155" bestFit="1" customWidth="1"/>
    <col min="8962" max="8962" width="3.140625" style="155" customWidth="1"/>
    <col min="8963" max="8963" width="3.5703125" style="155" customWidth="1"/>
    <col min="8964" max="8964" width="3" style="155" bestFit="1" customWidth="1"/>
    <col min="8965" max="8965" width="60" style="155" customWidth="1"/>
    <col min="8966" max="8966" width="7.85546875" style="155" customWidth="1"/>
    <col min="8967" max="8967" width="51.7109375" style="155" customWidth="1"/>
    <col min="8968" max="8968" width="21.28515625" style="155" bestFit="1" customWidth="1"/>
    <col min="8969" max="8969" width="24" style="155" customWidth="1"/>
    <col min="8970" max="8970" width="22.42578125" style="155" customWidth="1"/>
    <col min="8971" max="8971" width="30.5703125" style="155" customWidth="1"/>
    <col min="8972" max="8972" width="28.42578125" style="155" customWidth="1"/>
    <col min="8973" max="8973" width="30.28515625" style="155" customWidth="1"/>
    <col min="8974" max="9216" width="11.42578125" style="155"/>
    <col min="9217" max="9217" width="2.7109375" style="155" bestFit="1" customWidth="1"/>
    <col min="9218" max="9218" width="3.140625" style="155" customWidth="1"/>
    <col min="9219" max="9219" width="3.5703125" style="155" customWidth="1"/>
    <col min="9220" max="9220" width="3" style="155" bestFit="1" customWidth="1"/>
    <col min="9221" max="9221" width="60" style="155" customWidth="1"/>
    <col min="9222" max="9222" width="7.85546875" style="155" customWidth="1"/>
    <col min="9223" max="9223" width="51.7109375" style="155" customWidth="1"/>
    <col min="9224" max="9224" width="21.28515625" style="155" bestFit="1" customWidth="1"/>
    <col min="9225" max="9225" width="24" style="155" customWidth="1"/>
    <col min="9226" max="9226" width="22.42578125" style="155" customWidth="1"/>
    <col min="9227" max="9227" width="30.5703125" style="155" customWidth="1"/>
    <col min="9228" max="9228" width="28.42578125" style="155" customWidth="1"/>
    <col min="9229" max="9229" width="30.28515625" style="155" customWidth="1"/>
    <col min="9230" max="9472" width="11.42578125" style="155"/>
    <col min="9473" max="9473" width="2.7109375" style="155" bestFit="1" customWidth="1"/>
    <col min="9474" max="9474" width="3.140625" style="155" customWidth="1"/>
    <col min="9475" max="9475" width="3.5703125" style="155" customWidth="1"/>
    <col min="9476" max="9476" width="3" style="155" bestFit="1" customWidth="1"/>
    <col min="9477" max="9477" width="60" style="155" customWidth="1"/>
    <col min="9478" max="9478" width="7.85546875" style="155" customWidth="1"/>
    <col min="9479" max="9479" width="51.7109375" style="155" customWidth="1"/>
    <col min="9480" max="9480" width="21.28515625" style="155" bestFit="1" customWidth="1"/>
    <col min="9481" max="9481" width="24" style="155" customWidth="1"/>
    <col min="9482" max="9482" width="22.42578125" style="155" customWidth="1"/>
    <col min="9483" max="9483" width="30.5703125" style="155" customWidth="1"/>
    <col min="9484" max="9484" width="28.42578125" style="155" customWidth="1"/>
    <col min="9485" max="9485" width="30.28515625" style="155" customWidth="1"/>
    <col min="9486" max="9728" width="11.42578125" style="155"/>
    <col min="9729" max="9729" width="2.7109375" style="155" bestFit="1" customWidth="1"/>
    <col min="9730" max="9730" width="3.140625" style="155" customWidth="1"/>
    <col min="9731" max="9731" width="3.5703125" style="155" customWidth="1"/>
    <col min="9732" max="9732" width="3" style="155" bestFit="1" customWidth="1"/>
    <col min="9733" max="9733" width="60" style="155" customWidth="1"/>
    <col min="9734" max="9734" width="7.85546875" style="155" customWidth="1"/>
    <col min="9735" max="9735" width="51.7109375" style="155" customWidth="1"/>
    <col min="9736" max="9736" width="21.28515625" style="155" bestFit="1" customWidth="1"/>
    <col min="9737" max="9737" width="24" style="155" customWidth="1"/>
    <col min="9738" max="9738" width="22.42578125" style="155" customWidth="1"/>
    <col min="9739" max="9739" width="30.5703125" style="155" customWidth="1"/>
    <col min="9740" max="9740" width="28.42578125" style="155" customWidth="1"/>
    <col min="9741" max="9741" width="30.28515625" style="155" customWidth="1"/>
    <col min="9742" max="9984" width="11.42578125" style="155"/>
    <col min="9985" max="9985" width="2.7109375" style="155" bestFit="1" customWidth="1"/>
    <col min="9986" max="9986" width="3.140625" style="155" customWidth="1"/>
    <col min="9987" max="9987" width="3.5703125" style="155" customWidth="1"/>
    <col min="9988" max="9988" width="3" style="155" bestFit="1" customWidth="1"/>
    <col min="9989" max="9989" width="60" style="155" customWidth="1"/>
    <col min="9990" max="9990" width="7.85546875" style="155" customWidth="1"/>
    <col min="9991" max="9991" width="51.7109375" style="155" customWidth="1"/>
    <col min="9992" max="9992" width="21.28515625" style="155" bestFit="1" customWidth="1"/>
    <col min="9993" max="9993" width="24" style="155" customWidth="1"/>
    <col min="9994" max="9994" width="22.42578125" style="155" customWidth="1"/>
    <col min="9995" max="9995" width="30.5703125" style="155" customWidth="1"/>
    <col min="9996" max="9996" width="28.42578125" style="155" customWidth="1"/>
    <col min="9997" max="9997" width="30.28515625" style="155" customWidth="1"/>
    <col min="9998" max="10240" width="11.42578125" style="155"/>
    <col min="10241" max="10241" width="2.7109375" style="155" bestFit="1" customWidth="1"/>
    <col min="10242" max="10242" width="3.140625" style="155" customWidth="1"/>
    <col min="10243" max="10243" width="3.5703125" style="155" customWidth="1"/>
    <col min="10244" max="10244" width="3" style="155" bestFit="1" customWidth="1"/>
    <col min="10245" max="10245" width="60" style="155" customWidth="1"/>
    <col min="10246" max="10246" width="7.85546875" style="155" customWidth="1"/>
    <col min="10247" max="10247" width="51.7109375" style="155" customWidth="1"/>
    <col min="10248" max="10248" width="21.28515625" style="155" bestFit="1" customWidth="1"/>
    <col min="10249" max="10249" width="24" style="155" customWidth="1"/>
    <col min="10250" max="10250" width="22.42578125" style="155" customWidth="1"/>
    <col min="10251" max="10251" width="30.5703125" style="155" customWidth="1"/>
    <col min="10252" max="10252" width="28.42578125" style="155" customWidth="1"/>
    <col min="10253" max="10253" width="30.28515625" style="155" customWidth="1"/>
    <col min="10254" max="10496" width="11.42578125" style="155"/>
    <col min="10497" max="10497" width="2.7109375" style="155" bestFit="1" customWidth="1"/>
    <col min="10498" max="10498" width="3.140625" style="155" customWidth="1"/>
    <col min="10499" max="10499" width="3.5703125" style="155" customWidth="1"/>
    <col min="10500" max="10500" width="3" style="155" bestFit="1" customWidth="1"/>
    <col min="10501" max="10501" width="60" style="155" customWidth="1"/>
    <col min="10502" max="10502" width="7.85546875" style="155" customWidth="1"/>
    <col min="10503" max="10503" width="51.7109375" style="155" customWidth="1"/>
    <col min="10504" max="10504" width="21.28515625" style="155" bestFit="1" customWidth="1"/>
    <col min="10505" max="10505" width="24" style="155" customWidth="1"/>
    <col min="10506" max="10506" width="22.42578125" style="155" customWidth="1"/>
    <col min="10507" max="10507" width="30.5703125" style="155" customWidth="1"/>
    <col min="10508" max="10508" width="28.42578125" style="155" customWidth="1"/>
    <col min="10509" max="10509" width="30.28515625" style="155" customWidth="1"/>
    <col min="10510" max="10752" width="11.42578125" style="155"/>
    <col min="10753" max="10753" width="2.7109375" style="155" bestFit="1" customWidth="1"/>
    <col min="10754" max="10754" width="3.140625" style="155" customWidth="1"/>
    <col min="10755" max="10755" width="3.5703125" style="155" customWidth="1"/>
    <col min="10756" max="10756" width="3" style="155" bestFit="1" customWidth="1"/>
    <col min="10757" max="10757" width="60" style="155" customWidth="1"/>
    <col min="10758" max="10758" width="7.85546875" style="155" customWidth="1"/>
    <col min="10759" max="10759" width="51.7109375" style="155" customWidth="1"/>
    <col min="10760" max="10760" width="21.28515625" style="155" bestFit="1" customWidth="1"/>
    <col min="10761" max="10761" width="24" style="155" customWidth="1"/>
    <col min="10762" max="10762" width="22.42578125" style="155" customWidth="1"/>
    <col min="10763" max="10763" width="30.5703125" style="155" customWidth="1"/>
    <col min="10764" max="10764" width="28.42578125" style="155" customWidth="1"/>
    <col min="10765" max="10765" width="30.28515625" style="155" customWidth="1"/>
    <col min="10766" max="11008" width="11.42578125" style="155"/>
    <col min="11009" max="11009" width="2.7109375" style="155" bestFit="1" customWidth="1"/>
    <col min="11010" max="11010" width="3.140625" style="155" customWidth="1"/>
    <col min="11011" max="11011" width="3.5703125" style="155" customWidth="1"/>
    <col min="11012" max="11012" width="3" style="155" bestFit="1" customWidth="1"/>
    <col min="11013" max="11013" width="60" style="155" customWidth="1"/>
    <col min="11014" max="11014" width="7.85546875" style="155" customWidth="1"/>
    <col min="11015" max="11015" width="51.7109375" style="155" customWidth="1"/>
    <col min="11016" max="11016" width="21.28515625" style="155" bestFit="1" customWidth="1"/>
    <col min="11017" max="11017" width="24" style="155" customWidth="1"/>
    <col min="11018" max="11018" width="22.42578125" style="155" customWidth="1"/>
    <col min="11019" max="11019" width="30.5703125" style="155" customWidth="1"/>
    <col min="11020" max="11020" width="28.42578125" style="155" customWidth="1"/>
    <col min="11021" max="11021" width="30.28515625" style="155" customWidth="1"/>
    <col min="11022" max="11264" width="11.42578125" style="155"/>
    <col min="11265" max="11265" width="2.7109375" style="155" bestFit="1" customWidth="1"/>
    <col min="11266" max="11266" width="3.140625" style="155" customWidth="1"/>
    <col min="11267" max="11267" width="3.5703125" style="155" customWidth="1"/>
    <col min="11268" max="11268" width="3" style="155" bestFit="1" customWidth="1"/>
    <col min="11269" max="11269" width="60" style="155" customWidth="1"/>
    <col min="11270" max="11270" width="7.85546875" style="155" customWidth="1"/>
    <col min="11271" max="11271" width="51.7109375" style="155" customWidth="1"/>
    <col min="11272" max="11272" width="21.28515625" style="155" bestFit="1" customWidth="1"/>
    <col min="11273" max="11273" width="24" style="155" customWidth="1"/>
    <col min="11274" max="11274" width="22.42578125" style="155" customWidth="1"/>
    <col min="11275" max="11275" width="30.5703125" style="155" customWidth="1"/>
    <col min="11276" max="11276" width="28.42578125" style="155" customWidth="1"/>
    <col min="11277" max="11277" width="30.28515625" style="155" customWidth="1"/>
    <col min="11278" max="11520" width="11.42578125" style="155"/>
    <col min="11521" max="11521" width="2.7109375" style="155" bestFit="1" customWidth="1"/>
    <col min="11522" max="11522" width="3.140625" style="155" customWidth="1"/>
    <col min="11523" max="11523" width="3.5703125" style="155" customWidth="1"/>
    <col min="11524" max="11524" width="3" style="155" bestFit="1" customWidth="1"/>
    <col min="11525" max="11525" width="60" style="155" customWidth="1"/>
    <col min="11526" max="11526" width="7.85546875" style="155" customWidth="1"/>
    <col min="11527" max="11527" width="51.7109375" style="155" customWidth="1"/>
    <col min="11528" max="11528" width="21.28515625" style="155" bestFit="1" customWidth="1"/>
    <col min="11529" max="11529" width="24" style="155" customWidth="1"/>
    <col min="11530" max="11530" width="22.42578125" style="155" customWidth="1"/>
    <col min="11531" max="11531" width="30.5703125" style="155" customWidth="1"/>
    <col min="11532" max="11532" width="28.42578125" style="155" customWidth="1"/>
    <col min="11533" max="11533" width="30.28515625" style="155" customWidth="1"/>
    <col min="11534" max="11776" width="11.42578125" style="155"/>
    <col min="11777" max="11777" width="2.7109375" style="155" bestFit="1" customWidth="1"/>
    <col min="11778" max="11778" width="3.140625" style="155" customWidth="1"/>
    <col min="11779" max="11779" width="3.5703125" style="155" customWidth="1"/>
    <col min="11780" max="11780" width="3" style="155" bestFit="1" customWidth="1"/>
    <col min="11781" max="11781" width="60" style="155" customWidth="1"/>
    <col min="11782" max="11782" width="7.85546875" style="155" customWidth="1"/>
    <col min="11783" max="11783" width="51.7109375" style="155" customWidth="1"/>
    <col min="11784" max="11784" width="21.28515625" style="155" bestFit="1" customWidth="1"/>
    <col min="11785" max="11785" width="24" style="155" customWidth="1"/>
    <col min="11786" max="11786" width="22.42578125" style="155" customWidth="1"/>
    <col min="11787" max="11787" width="30.5703125" style="155" customWidth="1"/>
    <col min="11788" max="11788" width="28.42578125" style="155" customWidth="1"/>
    <col min="11789" max="11789" width="30.28515625" style="155" customWidth="1"/>
    <col min="11790" max="12032" width="11.42578125" style="155"/>
    <col min="12033" max="12033" width="2.7109375" style="155" bestFit="1" customWidth="1"/>
    <col min="12034" max="12034" width="3.140625" style="155" customWidth="1"/>
    <col min="12035" max="12035" width="3.5703125" style="155" customWidth="1"/>
    <col min="12036" max="12036" width="3" style="155" bestFit="1" customWidth="1"/>
    <col min="12037" max="12037" width="60" style="155" customWidth="1"/>
    <col min="12038" max="12038" width="7.85546875" style="155" customWidth="1"/>
    <col min="12039" max="12039" width="51.7109375" style="155" customWidth="1"/>
    <col min="12040" max="12040" width="21.28515625" style="155" bestFit="1" customWidth="1"/>
    <col min="12041" max="12041" width="24" style="155" customWidth="1"/>
    <col min="12042" max="12042" width="22.42578125" style="155" customWidth="1"/>
    <col min="12043" max="12043" width="30.5703125" style="155" customWidth="1"/>
    <col min="12044" max="12044" width="28.42578125" style="155" customWidth="1"/>
    <col min="12045" max="12045" width="30.28515625" style="155" customWidth="1"/>
    <col min="12046" max="12288" width="11.42578125" style="155"/>
    <col min="12289" max="12289" width="2.7109375" style="155" bestFit="1" customWidth="1"/>
    <col min="12290" max="12290" width="3.140625" style="155" customWidth="1"/>
    <col min="12291" max="12291" width="3.5703125" style="155" customWidth="1"/>
    <col min="12292" max="12292" width="3" style="155" bestFit="1" customWidth="1"/>
    <col min="12293" max="12293" width="60" style="155" customWidth="1"/>
    <col min="12294" max="12294" width="7.85546875" style="155" customWidth="1"/>
    <col min="12295" max="12295" width="51.7109375" style="155" customWidth="1"/>
    <col min="12296" max="12296" width="21.28515625" style="155" bestFit="1" customWidth="1"/>
    <col min="12297" max="12297" width="24" style="155" customWidth="1"/>
    <col min="12298" max="12298" width="22.42578125" style="155" customWidth="1"/>
    <col min="12299" max="12299" width="30.5703125" style="155" customWidth="1"/>
    <col min="12300" max="12300" width="28.42578125" style="155" customWidth="1"/>
    <col min="12301" max="12301" width="30.28515625" style="155" customWidth="1"/>
    <col min="12302" max="12544" width="11.42578125" style="155"/>
    <col min="12545" max="12545" width="2.7109375" style="155" bestFit="1" customWidth="1"/>
    <col min="12546" max="12546" width="3.140625" style="155" customWidth="1"/>
    <col min="12547" max="12547" width="3.5703125" style="155" customWidth="1"/>
    <col min="12548" max="12548" width="3" style="155" bestFit="1" customWidth="1"/>
    <col min="12549" max="12549" width="60" style="155" customWidth="1"/>
    <col min="12550" max="12550" width="7.85546875" style="155" customWidth="1"/>
    <col min="12551" max="12551" width="51.7109375" style="155" customWidth="1"/>
    <col min="12552" max="12552" width="21.28515625" style="155" bestFit="1" customWidth="1"/>
    <col min="12553" max="12553" width="24" style="155" customWidth="1"/>
    <col min="12554" max="12554" width="22.42578125" style="155" customWidth="1"/>
    <col min="12555" max="12555" width="30.5703125" style="155" customWidth="1"/>
    <col min="12556" max="12556" width="28.42578125" style="155" customWidth="1"/>
    <col min="12557" max="12557" width="30.28515625" style="155" customWidth="1"/>
    <col min="12558" max="12800" width="11.42578125" style="155"/>
    <col min="12801" max="12801" width="2.7109375" style="155" bestFit="1" customWidth="1"/>
    <col min="12802" max="12802" width="3.140625" style="155" customWidth="1"/>
    <col min="12803" max="12803" width="3.5703125" style="155" customWidth="1"/>
    <col min="12804" max="12804" width="3" style="155" bestFit="1" customWidth="1"/>
    <col min="12805" max="12805" width="60" style="155" customWidth="1"/>
    <col min="12806" max="12806" width="7.85546875" style="155" customWidth="1"/>
    <col min="12807" max="12807" width="51.7109375" style="155" customWidth="1"/>
    <col min="12808" max="12808" width="21.28515625" style="155" bestFit="1" customWidth="1"/>
    <col min="12809" max="12809" width="24" style="155" customWidth="1"/>
    <col min="12810" max="12810" width="22.42578125" style="155" customWidth="1"/>
    <col min="12811" max="12811" width="30.5703125" style="155" customWidth="1"/>
    <col min="12812" max="12812" width="28.42578125" style="155" customWidth="1"/>
    <col min="12813" max="12813" width="30.28515625" style="155" customWidth="1"/>
    <col min="12814" max="13056" width="11.42578125" style="155"/>
    <col min="13057" max="13057" width="2.7109375" style="155" bestFit="1" customWidth="1"/>
    <col min="13058" max="13058" width="3.140625" style="155" customWidth="1"/>
    <col min="13059" max="13059" width="3.5703125" style="155" customWidth="1"/>
    <col min="13060" max="13060" width="3" style="155" bestFit="1" customWidth="1"/>
    <col min="13061" max="13061" width="60" style="155" customWidth="1"/>
    <col min="13062" max="13062" width="7.85546875" style="155" customWidth="1"/>
    <col min="13063" max="13063" width="51.7109375" style="155" customWidth="1"/>
    <col min="13064" max="13064" width="21.28515625" style="155" bestFit="1" customWidth="1"/>
    <col min="13065" max="13065" width="24" style="155" customWidth="1"/>
    <col min="13066" max="13066" width="22.42578125" style="155" customWidth="1"/>
    <col min="13067" max="13067" width="30.5703125" style="155" customWidth="1"/>
    <col min="13068" max="13068" width="28.42578125" style="155" customWidth="1"/>
    <col min="13069" max="13069" width="30.28515625" style="155" customWidth="1"/>
    <col min="13070" max="13312" width="11.42578125" style="155"/>
    <col min="13313" max="13313" width="2.7109375" style="155" bestFit="1" customWidth="1"/>
    <col min="13314" max="13314" width="3.140625" style="155" customWidth="1"/>
    <col min="13315" max="13315" width="3.5703125" style="155" customWidth="1"/>
    <col min="13316" max="13316" width="3" style="155" bestFit="1" customWidth="1"/>
    <col min="13317" max="13317" width="60" style="155" customWidth="1"/>
    <col min="13318" max="13318" width="7.85546875" style="155" customWidth="1"/>
    <col min="13319" max="13319" width="51.7109375" style="155" customWidth="1"/>
    <col min="13320" max="13320" width="21.28515625" style="155" bestFit="1" customWidth="1"/>
    <col min="13321" max="13321" width="24" style="155" customWidth="1"/>
    <col min="13322" max="13322" width="22.42578125" style="155" customWidth="1"/>
    <col min="13323" max="13323" width="30.5703125" style="155" customWidth="1"/>
    <col min="13324" max="13324" width="28.42578125" style="155" customWidth="1"/>
    <col min="13325" max="13325" width="30.28515625" style="155" customWidth="1"/>
    <col min="13326" max="13568" width="11.42578125" style="155"/>
    <col min="13569" max="13569" width="2.7109375" style="155" bestFit="1" customWidth="1"/>
    <col min="13570" max="13570" width="3.140625" style="155" customWidth="1"/>
    <col min="13571" max="13571" width="3.5703125" style="155" customWidth="1"/>
    <col min="13572" max="13572" width="3" style="155" bestFit="1" customWidth="1"/>
    <col min="13573" max="13573" width="60" style="155" customWidth="1"/>
    <col min="13574" max="13574" width="7.85546875" style="155" customWidth="1"/>
    <col min="13575" max="13575" width="51.7109375" style="155" customWidth="1"/>
    <col min="13576" max="13576" width="21.28515625" style="155" bestFit="1" customWidth="1"/>
    <col min="13577" max="13577" width="24" style="155" customWidth="1"/>
    <col min="13578" max="13578" width="22.42578125" style="155" customWidth="1"/>
    <col min="13579" max="13579" width="30.5703125" style="155" customWidth="1"/>
    <col min="13580" max="13580" width="28.42578125" style="155" customWidth="1"/>
    <col min="13581" max="13581" width="30.28515625" style="155" customWidth="1"/>
    <col min="13582" max="13824" width="11.42578125" style="155"/>
    <col min="13825" max="13825" width="2.7109375" style="155" bestFit="1" customWidth="1"/>
    <col min="13826" max="13826" width="3.140625" style="155" customWidth="1"/>
    <col min="13827" max="13827" width="3.5703125" style="155" customWidth="1"/>
    <col min="13828" max="13828" width="3" style="155" bestFit="1" customWidth="1"/>
    <col min="13829" max="13829" width="60" style="155" customWidth="1"/>
    <col min="13830" max="13830" width="7.85546875" style="155" customWidth="1"/>
    <col min="13831" max="13831" width="51.7109375" style="155" customWidth="1"/>
    <col min="13832" max="13832" width="21.28515625" style="155" bestFit="1" customWidth="1"/>
    <col min="13833" max="13833" width="24" style="155" customWidth="1"/>
    <col min="13834" max="13834" width="22.42578125" style="155" customWidth="1"/>
    <col min="13835" max="13835" width="30.5703125" style="155" customWidth="1"/>
    <col min="13836" max="13836" width="28.42578125" style="155" customWidth="1"/>
    <col min="13837" max="13837" width="30.28515625" style="155" customWidth="1"/>
    <col min="13838" max="14080" width="11.42578125" style="155"/>
    <col min="14081" max="14081" width="2.7109375" style="155" bestFit="1" customWidth="1"/>
    <col min="14082" max="14082" width="3.140625" style="155" customWidth="1"/>
    <col min="14083" max="14083" width="3.5703125" style="155" customWidth="1"/>
    <col min="14084" max="14084" width="3" style="155" bestFit="1" customWidth="1"/>
    <col min="14085" max="14085" width="60" style="155" customWidth="1"/>
    <col min="14086" max="14086" width="7.85546875" style="155" customWidth="1"/>
    <col min="14087" max="14087" width="51.7109375" style="155" customWidth="1"/>
    <col min="14088" max="14088" width="21.28515625" style="155" bestFit="1" customWidth="1"/>
    <col min="14089" max="14089" width="24" style="155" customWidth="1"/>
    <col min="14090" max="14090" width="22.42578125" style="155" customWidth="1"/>
    <col min="14091" max="14091" width="30.5703125" style="155" customWidth="1"/>
    <col min="14092" max="14092" width="28.42578125" style="155" customWidth="1"/>
    <col min="14093" max="14093" width="30.28515625" style="155" customWidth="1"/>
    <col min="14094" max="14336" width="11.42578125" style="155"/>
    <col min="14337" max="14337" width="2.7109375" style="155" bestFit="1" customWidth="1"/>
    <col min="14338" max="14338" width="3.140625" style="155" customWidth="1"/>
    <col min="14339" max="14339" width="3.5703125" style="155" customWidth="1"/>
    <col min="14340" max="14340" width="3" style="155" bestFit="1" customWidth="1"/>
    <col min="14341" max="14341" width="60" style="155" customWidth="1"/>
    <col min="14342" max="14342" width="7.85546875" style="155" customWidth="1"/>
    <col min="14343" max="14343" width="51.7109375" style="155" customWidth="1"/>
    <col min="14344" max="14344" width="21.28515625" style="155" bestFit="1" customWidth="1"/>
    <col min="14345" max="14345" width="24" style="155" customWidth="1"/>
    <col min="14346" max="14346" width="22.42578125" style="155" customWidth="1"/>
    <col min="14347" max="14347" width="30.5703125" style="155" customWidth="1"/>
    <col min="14348" max="14348" width="28.42578125" style="155" customWidth="1"/>
    <col min="14349" max="14349" width="30.28515625" style="155" customWidth="1"/>
    <col min="14350" max="14592" width="11.42578125" style="155"/>
    <col min="14593" max="14593" width="2.7109375" style="155" bestFit="1" customWidth="1"/>
    <col min="14594" max="14594" width="3.140625" style="155" customWidth="1"/>
    <col min="14595" max="14595" width="3.5703125" style="155" customWidth="1"/>
    <col min="14596" max="14596" width="3" style="155" bestFit="1" customWidth="1"/>
    <col min="14597" max="14597" width="60" style="155" customWidth="1"/>
    <col min="14598" max="14598" width="7.85546875" style="155" customWidth="1"/>
    <col min="14599" max="14599" width="51.7109375" style="155" customWidth="1"/>
    <col min="14600" max="14600" width="21.28515625" style="155" bestFit="1" customWidth="1"/>
    <col min="14601" max="14601" width="24" style="155" customWidth="1"/>
    <col min="14602" max="14602" width="22.42578125" style="155" customWidth="1"/>
    <col min="14603" max="14603" width="30.5703125" style="155" customWidth="1"/>
    <col min="14604" max="14604" width="28.42578125" style="155" customWidth="1"/>
    <col min="14605" max="14605" width="30.28515625" style="155" customWidth="1"/>
    <col min="14606" max="14848" width="11.42578125" style="155"/>
    <col min="14849" max="14849" width="2.7109375" style="155" bestFit="1" customWidth="1"/>
    <col min="14850" max="14850" width="3.140625" style="155" customWidth="1"/>
    <col min="14851" max="14851" width="3.5703125" style="155" customWidth="1"/>
    <col min="14852" max="14852" width="3" style="155" bestFit="1" customWidth="1"/>
    <col min="14853" max="14853" width="60" style="155" customWidth="1"/>
    <col min="14854" max="14854" width="7.85546875" style="155" customWidth="1"/>
    <col min="14855" max="14855" width="51.7109375" style="155" customWidth="1"/>
    <col min="14856" max="14856" width="21.28515625" style="155" bestFit="1" customWidth="1"/>
    <col min="14857" max="14857" width="24" style="155" customWidth="1"/>
    <col min="14858" max="14858" width="22.42578125" style="155" customWidth="1"/>
    <col min="14859" max="14859" width="30.5703125" style="155" customWidth="1"/>
    <col min="14860" max="14860" width="28.42578125" style="155" customWidth="1"/>
    <col min="14861" max="14861" width="30.28515625" style="155" customWidth="1"/>
    <col min="14862" max="15104" width="11.42578125" style="155"/>
    <col min="15105" max="15105" width="2.7109375" style="155" bestFit="1" customWidth="1"/>
    <col min="15106" max="15106" width="3.140625" style="155" customWidth="1"/>
    <col min="15107" max="15107" width="3.5703125" style="155" customWidth="1"/>
    <col min="15108" max="15108" width="3" style="155" bestFit="1" customWidth="1"/>
    <col min="15109" max="15109" width="60" style="155" customWidth="1"/>
    <col min="15110" max="15110" width="7.85546875" style="155" customWidth="1"/>
    <col min="15111" max="15111" width="51.7109375" style="155" customWidth="1"/>
    <col min="15112" max="15112" width="21.28515625" style="155" bestFit="1" customWidth="1"/>
    <col min="15113" max="15113" width="24" style="155" customWidth="1"/>
    <col min="15114" max="15114" width="22.42578125" style="155" customWidth="1"/>
    <col min="15115" max="15115" width="30.5703125" style="155" customWidth="1"/>
    <col min="15116" max="15116" width="28.42578125" style="155" customWidth="1"/>
    <col min="15117" max="15117" width="30.28515625" style="155" customWidth="1"/>
    <col min="15118" max="15360" width="11.42578125" style="155"/>
    <col min="15361" max="15361" width="2.7109375" style="155" bestFit="1" customWidth="1"/>
    <col min="15362" max="15362" width="3.140625" style="155" customWidth="1"/>
    <col min="15363" max="15363" width="3.5703125" style="155" customWidth="1"/>
    <col min="15364" max="15364" width="3" style="155" bestFit="1" customWidth="1"/>
    <col min="15365" max="15365" width="60" style="155" customWidth="1"/>
    <col min="15366" max="15366" width="7.85546875" style="155" customWidth="1"/>
    <col min="15367" max="15367" width="51.7109375" style="155" customWidth="1"/>
    <col min="15368" max="15368" width="21.28515625" style="155" bestFit="1" customWidth="1"/>
    <col min="15369" max="15369" width="24" style="155" customWidth="1"/>
    <col min="15370" max="15370" width="22.42578125" style="155" customWidth="1"/>
    <col min="15371" max="15371" width="30.5703125" style="155" customWidth="1"/>
    <col min="15372" max="15372" width="28.42578125" style="155" customWidth="1"/>
    <col min="15373" max="15373" width="30.28515625" style="155" customWidth="1"/>
    <col min="15374" max="15616" width="11.42578125" style="155"/>
    <col min="15617" max="15617" width="2.7109375" style="155" bestFit="1" customWidth="1"/>
    <col min="15618" max="15618" width="3.140625" style="155" customWidth="1"/>
    <col min="15619" max="15619" width="3.5703125" style="155" customWidth="1"/>
    <col min="15620" max="15620" width="3" style="155" bestFit="1" customWidth="1"/>
    <col min="15621" max="15621" width="60" style="155" customWidth="1"/>
    <col min="15622" max="15622" width="7.85546875" style="155" customWidth="1"/>
    <col min="15623" max="15623" width="51.7109375" style="155" customWidth="1"/>
    <col min="15624" max="15624" width="21.28515625" style="155" bestFit="1" customWidth="1"/>
    <col min="15625" max="15625" width="24" style="155" customWidth="1"/>
    <col min="15626" max="15626" width="22.42578125" style="155" customWidth="1"/>
    <col min="15627" max="15627" width="30.5703125" style="155" customWidth="1"/>
    <col min="15628" max="15628" width="28.42578125" style="155" customWidth="1"/>
    <col min="15629" max="15629" width="30.28515625" style="155" customWidth="1"/>
    <col min="15630" max="15872" width="11.42578125" style="155"/>
    <col min="15873" max="15873" width="2.7109375" style="155" bestFit="1" customWidth="1"/>
    <col min="15874" max="15874" width="3.140625" style="155" customWidth="1"/>
    <col min="15875" max="15875" width="3.5703125" style="155" customWidth="1"/>
    <col min="15876" max="15876" width="3" style="155" bestFit="1" customWidth="1"/>
    <col min="15877" max="15877" width="60" style="155" customWidth="1"/>
    <col min="15878" max="15878" width="7.85546875" style="155" customWidth="1"/>
    <col min="15879" max="15879" width="51.7109375" style="155" customWidth="1"/>
    <col min="15880" max="15880" width="21.28515625" style="155" bestFit="1" customWidth="1"/>
    <col min="15881" max="15881" width="24" style="155" customWidth="1"/>
    <col min="15882" max="15882" width="22.42578125" style="155" customWidth="1"/>
    <col min="15883" max="15883" width="30.5703125" style="155" customWidth="1"/>
    <col min="15884" max="15884" width="28.42578125" style="155" customWidth="1"/>
    <col min="15885" max="15885" width="30.28515625" style="155" customWidth="1"/>
    <col min="15886" max="16128" width="11.42578125" style="155"/>
    <col min="16129" max="16129" width="2.7109375" style="155" bestFit="1" customWidth="1"/>
    <col min="16130" max="16130" width="3.140625" style="155" customWidth="1"/>
    <col min="16131" max="16131" width="3.5703125" style="155" customWidth="1"/>
    <col min="16132" max="16132" width="3" style="155" bestFit="1" customWidth="1"/>
    <col min="16133" max="16133" width="60" style="155" customWidth="1"/>
    <col min="16134" max="16134" width="7.85546875" style="155" customWidth="1"/>
    <col min="16135" max="16135" width="51.7109375" style="155" customWidth="1"/>
    <col min="16136" max="16136" width="21.28515625" style="155" bestFit="1" customWidth="1"/>
    <col min="16137" max="16137" width="24" style="155" customWidth="1"/>
    <col min="16138" max="16138" width="22.42578125" style="155" customWidth="1"/>
    <col min="16139" max="16139" width="30.5703125" style="155" customWidth="1"/>
    <col min="16140" max="16140" width="28.42578125" style="155" customWidth="1"/>
    <col min="16141" max="16141" width="30.28515625" style="155" customWidth="1"/>
    <col min="16142" max="16384" width="11.42578125" style="155"/>
  </cols>
  <sheetData>
    <row r="1" spans="1:14" s="125" customFormat="1" ht="30" customHeight="1" x14ac:dyDescent="0.2">
      <c r="A1" s="422" t="s">
        <v>246</v>
      </c>
      <c r="B1" s="423"/>
      <c r="C1" s="423"/>
      <c r="D1" s="423"/>
      <c r="E1" s="423"/>
      <c r="F1" s="423"/>
      <c r="G1" s="423"/>
      <c r="H1" s="423"/>
      <c r="I1" s="423"/>
      <c r="J1" s="105"/>
      <c r="K1" s="28"/>
      <c r="L1" s="124"/>
    </row>
    <row r="2" spans="1:14" s="127" customFormat="1" ht="72" customHeight="1" x14ac:dyDescent="0.2">
      <c r="A2" s="258" t="s">
        <v>6</v>
      </c>
      <c r="B2" s="258" t="s">
        <v>7</v>
      </c>
      <c r="C2" s="258" t="s">
        <v>8</v>
      </c>
      <c r="D2" s="258" t="s">
        <v>9</v>
      </c>
      <c r="E2" s="257" t="s">
        <v>10</v>
      </c>
      <c r="F2" s="259" t="s">
        <v>11</v>
      </c>
      <c r="G2" s="259" t="s">
        <v>12</v>
      </c>
      <c r="H2" s="260" t="s">
        <v>13</v>
      </c>
      <c r="I2" s="260" t="s">
        <v>14</v>
      </c>
      <c r="J2" s="261" t="s">
        <v>15</v>
      </c>
      <c r="K2" s="262" t="s">
        <v>16</v>
      </c>
      <c r="L2" s="126" t="s">
        <v>17</v>
      </c>
      <c r="M2" s="127" t="s">
        <v>18</v>
      </c>
    </row>
    <row r="3" spans="1:14" s="125" customFormat="1" ht="23.25" customHeight="1" thickBot="1" x14ac:dyDescent="0.25">
      <c r="A3" s="251">
        <v>1</v>
      </c>
      <c r="B3" s="252"/>
      <c r="C3" s="252"/>
      <c r="D3" s="253"/>
      <c r="E3" s="254" t="s">
        <v>19</v>
      </c>
      <c r="F3" s="255"/>
      <c r="G3" s="254"/>
      <c r="H3" s="256">
        <f>H4+H16+H45+H50+H72+H77+H86+H99</f>
        <v>63670519424</v>
      </c>
      <c r="I3" s="256">
        <f>I4+I16+I45+I50+I72+I77+I86+I99</f>
        <v>295223332901</v>
      </c>
      <c r="J3" s="256">
        <f>J4+J16+J45+J50+J72+J77+J86+J99</f>
        <v>358893852325</v>
      </c>
      <c r="K3" s="257"/>
      <c r="L3" s="128"/>
    </row>
    <row r="4" spans="1:14" s="125" customFormat="1" x14ac:dyDescent="0.2">
      <c r="A4" s="284">
        <v>1</v>
      </c>
      <c r="B4" s="285">
        <v>1</v>
      </c>
      <c r="C4" s="285"/>
      <c r="D4" s="285"/>
      <c r="E4" s="286" t="s">
        <v>20</v>
      </c>
      <c r="F4" s="287"/>
      <c r="G4" s="288"/>
      <c r="H4" s="289">
        <f>H5+H7+H13</f>
        <v>1284118931</v>
      </c>
      <c r="I4" s="289">
        <f>I5+I7+I13</f>
        <v>132578510998</v>
      </c>
      <c r="J4" s="290">
        <f>H4+I4</f>
        <v>133862629929</v>
      </c>
      <c r="K4" s="291"/>
      <c r="L4" s="129"/>
    </row>
    <row r="5" spans="1:14" s="125" customFormat="1" ht="13.5" thickBot="1" x14ac:dyDescent="0.25">
      <c r="A5" s="317">
        <v>1</v>
      </c>
      <c r="B5" s="318">
        <v>1</v>
      </c>
      <c r="C5" s="318">
        <v>1</v>
      </c>
      <c r="D5" s="54"/>
      <c r="E5" s="55" t="s">
        <v>21</v>
      </c>
      <c r="F5" s="54"/>
      <c r="G5" s="57"/>
      <c r="H5" s="2">
        <f>+SUM(H6:H6)</f>
        <v>135079421</v>
      </c>
      <c r="I5" s="2">
        <f>+SUM(I6:I6)</f>
        <v>4979537567</v>
      </c>
      <c r="J5" s="2">
        <f>+SUM(J6:J6)</f>
        <v>5114616988</v>
      </c>
      <c r="K5" s="283"/>
      <c r="L5" s="129"/>
    </row>
    <row r="6" spans="1:14" s="106" customFormat="1" ht="25.5" x14ac:dyDescent="0.2">
      <c r="A6" s="58"/>
      <c r="B6" s="59"/>
      <c r="C6" s="59"/>
      <c r="D6" s="59"/>
      <c r="E6" s="7" t="s">
        <v>22</v>
      </c>
      <c r="F6" s="325">
        <v>2161</v>
      </c>
      <c r="G6" s="351" t="s">
        <v>260</v>
      </c>
      <c r="H6" s="209">
        <v>135079421</v>
      </c>
      <c r="I6" s="98">
        <v>4979537567</v>
      </c>
      <c r="J6" s="97">
        <f>+I6+H6</f>
        <v>5114616988</v>
      </c>
      <c r="K6" s="11" t="s">
        <v>23</v>
      </c>
      <c r="L6" s="130"/>
    </row>
    <row r="7" spans="1:14" s="125" customFormat="1" ht="20.25" customHeight="1" thickBot="1" x14ac:dyDescent="0.25">
      <c r="A7" s="317">
        <v>1</v>
      </c>
      <c r="B7" s="318">
        <v>1</v>
      </c>
      <c r="C7" s="318">
        <v>2</v>
      </c>
      <c r="D7" s="54"/>
      <c r="E7" s="62" t="s">
        <v>24</v>
      </c>
      <c r="F7" s="80"/>
      <c r="G7" s="63"/>
      <c r="H7" s="2">
        <f>+SUM(H8:H12)</f>
        <v>708827540</v>
      </c>
      <c r="I7" s="2">
        <f>+SUM(I8:I12)</f>
        <v>4800780423</v>
      </c>
      <c r="J7" s="2">
        <f>+SUM(J8:J12)</f>
        <v>5509607963</v>
      </c>
      <c r="K7" s="283"/>
      <c r="L7" s="129"/>
    </row>
    <row r="8" spans="1:14" s="133" customFormat="1" ht="38.25" x14ac:dyDescent="0.2">
      <c r="A8" s="60"/>
      <c r="B8" s="61"/>
      <c r="C8" s="61"/>
      <c r="D8" s="61"/>
      <c r="E8" s="7" t="s">
        <v>25</v>
      </c>
      <c r="F8" s="325">
        <v>2162</v>
      </c>
      <c r="G8" s="327" t="s">
        <v>261</v>
      </c>
      <c r="H8" s="208">
        <v>340000000</v>
      </c>
      <c r="I8" s="99">
        <v>655931300</v>
      </c>
      <c r="J8" s="100">
        <f>+I8+H8</f>
        <v>995931300</v>
      </c>
      <c r="K8" s="11" t="s">
        <v>23</v>
      </c>
      <c r="L8" s="53"/>
      <c r="N8" s="133" t="s">
        <v>259</v>
      </c>
    </row>
    <row r="9" spans="1:14" s="133" customFormat="1" ht="25.5" x14ac:dyDescent="0.2">
      <c r="A9" s="60"/>
      <c r="B9" s="61"/>
      <c r="C9" s="61"/>
      <c r="D9" s="61"/>
      <c r="E9" s="4" t="s">
        <v>27</v>
      </c>
      <c r="F9" s="325">
        <v>2163</v>
      </c>
      <c r="G9" s="328" t="s">
        <v>267</v>
      </c>
      <c r="H9" s="207">
        <v>90000000</v>
      </c>
      <c r="I9" s="101">
        <v>769279278</v>
      </c>
      <c r="J9" s="97">
        <f>+I9+H9</f>
        <v>859279278</v>
      </c>
      <c r="K9" s="4" t="s">
        <v>23</v>
      </c>
      <c r="L9" s="53"/>
    </row>
    <row r="10" spans="1:14" s="133" customFormat="1" ht="25.5" x14ac:dyDescent="0.2">
      <c r="A10" s="60"/>
      <c r="B10" s="61"/>
      <c r="C10" s="61"/>
      <c r="D10" s="61"/>
      <c r="E10" s="4" t="s">
        <v>28</v>
      </c>
      <c r="F10" s="325">
        <v>2164</v>
      </c>
      <c r="G10" s="328" t="s">
        <v>262</v>
      </c>
      <c r="H10" s="207">
        <v>228827540</v>
      </c>
      <c r="I10" s="103">
        <v>2924624230</v>
      </c>
      <c r="J10" s="97">
        <f>+I10+H10</f>
        <v>3153451770</v>
      </c>
      <c r="K10" s="4" t="s">
        <v>23</v>
      </c>
      <c r="L10" s="53"/>
    </row>
    <row r="11" spans="1:14" s="133" customFormat="1" ht="25.5" x14ac:dyDescent="0.2">
      <c r="A11" s="60"/>
      <c r="B11" s="61"/>
      <c r="C11" s="61"/>
      <c r="D11" s="61"/>
      <c r="E11" s="4" t="s">
        <v>29</v>
      </c>
      <c r="F11" s="325">
        <v>2165</v>
      </c>
      <c r="G11" s="329" t="s">
        <v>263</v>
      </c>
      <c r="H11" s="207">
        <v>50000000</v>
      </c>
      <c r="I11" s="103"/>
      <c r="J11" s="97">
        <f>+I11+H11</f>
        <v>50000000</v>
      </c>
      <c r="K11" s="4" t="s">
        <v>23</v>
      </c>
      <c r="L11" s="53"/>
    </row>
    <row r="12" spans="1:14" s="133" customFormat="1" ht="26.25" thickBot="1" x14ac:dyDescent="0.25">
      <c r="A12" s="60"/>
      <c r="B12" s="61"/>
      <c r="C12" s="61"/>
      <c r="D12" s="61"/>
      <c r="E12" s="27" t="s">
        <v>30</v>
      </c>
      <c r="F12" s="325">
        <v>2166</v>
      </c>
      <c r="G12" s="330" t="s">
        <v>264</v>
      </c>
      <c r="H12" s="207"/>
      <c r="I12" s="103">
        <v>450945615</v>
      </c>
      <c r="J12" s="97">
        <f>+I12+H12</f>
        <v>450945615</v>
      </c>
      <c r="K12" s="8" t="s">
        <v>23</v>
      </c>
      <c r="L12" s="53"/>
    </row>
    <row r="13" spans="1:14" s="125" customFormat="1" ht="13.5" customHeight="1" thickBot="1" x14ac:dyDescent="0.25">
      <c r="A13" s="319">
        <v>1</v>
      </c>
      <c r="B13" s="320">
        <v>1</v>
      </c>
      <c r="C13" s="320">
        <v>3</v>
      </c>
      <c r="D13" s="64"/>
      <c r="E13" s="65" t="s">
        <v>31</v>
      </c>
      <c r="F13" s="64"/>
      <c r="G13" s="102"/>
      <c r="H13" s="136">
        <f>+SUM(H14:H15)</f>
        <v>440211970</v>
      </c>
      <c r="I13" s="136">
        <f>+SUM(I14:I15)</f>
        <v>122798193008</v>
      </c>
      <c r="J13" s="136">
        <f>+SUM(J14:J15)</f>
        <v>123238404978</v>
      </c>
      <c r="K13" s="4"/>
      <c r="L13" s="129"/>
    </row>
    <row r="14" spans="1:14" s="106" customFormat="1" ht="38.25" x14ac:dyDescent="0.2">
      <c r="A14" s="66"/>
      <c r="B14" s="67"/>
      <c r="C14" s="67"/>
      <c r="D14" s="67"/>
      <c r="E14" s="52" t="s">
        <v>32</v>
      </c>
      <c r="F14" s="326">
        <v>2167</v>
      </c>
      <c r="G14" s="390" t="s">
        <v>265</v>
      </c>
      <c r="H14" s="210">
        <v>440211970</v>
      </c>
      <c r="I14" s="104">
        <v>50760000</v>
      </c>
      <c r="J14" s="97">
        <f>+I14+H14</f>
        <v>490971970</v>
      </c>
      <c r="K14" s="11" t="s">
        <v>23</v>
      </c>
      <c r="L14" s="130"/>
    </row>
    <row r="15" spans="1:14" s="106" customFormat="1" ht="38.25" x14ac:dyDescent="0.2">
      <c r="A15" s="59"/>
      <c r="B15" s="59"/>
      <c r="C15" s="59"/>
      <c r="D15" s="59"/>
      <c r="E15" s="4" t="s">
        <v>33</v>
      </c>
      <c r="F15" s="325">
        <v>2168</v>
      </c>
      <c r="G15" s="391" t="s">
        <v>266</v>
      </c>
      <c r="H15" s="210"/>
      <c r="I15" s="116">
        <v>122747433008</v>
      </c>
      <c r="J15" s="107">
        <f>+I15+H15</f>
        <v>122747433008</v>
      </c>
      <c r="K15" s="4" t="s">
        <v>23</v>
      </c>
      <c r="L15" s="130"/>
    </row>
    <row r="16" spans="1:14" s="106" customFormat="1" x14ac:dyDescent="0.2">
      <c r="A16" s="292">
        <v>1</v>
      </c>
      <c r="B16" s="293">
        <v>2</v>
      </c>
      <c r="C16" s="293"/>
      <c r="D16" s="293"/>
      <c r="E16" s="294" t="s">
        <v>34</v>
      </c>
      <c r="F16" s="295"/>
      <c r="G16" s="296"/>
      <c r="H16" s="297">
        <f>H17+H19+H21+H23+H25+H27+H29+H31+H33+H35+H38+H43</f>
        <v>4165267694</v>
      </c>
      <c r="I16" s="297">
        <f>I17+I19+I21+I23+I25+I27+I29+I31+I33+I35+I38+I43</f>
        <v>148555557277</v>
      </c>
      <c r="J16" s="298">
        <f>I16+H16</f>
        <v>152720824971</v>
      </c>
      <c r="K16" s="291"/>
      <c r="L16" s="138"/>
    </row>
    <row r="17" spans="1:12" s="125" customFormat="1" ht="13.5" thickBot="1" x14ac:dyDescent="0.25">
      <c r="A17" s="317">
        <v>1</v>
      </c>
      <c r="B17" s="318">
        <v>2</v>
      </c>
      <c r="C17" s="318">
        <v>1</v>
      </c>
      <c r="D17" s="54"/>
      <c r="E17" s="55" t="s">
        <v>35</v>
      </c>
      <c r="F17" s="54"/>
      <c r="G17" s="57"/>
      <c r="H17" s="12">
        <f>+SUM(H18:H18)</f>
        <v>0</v>
      </c>
      <c r="I17" s="12">
        <f>+SUM(I18:I18)</f>
        <v>170000000</v>
      </c>
      <c r="J17" s="12">
        <f>+SUM(J18:J18)</f>
        <v>170000000</v>
      </c>
      <c r="K17" s="4"/>
      <c r="L17" s="129"/>
    </row>
    <row r="18" spans="1:12" s="125" customFormat="1" ht="26.25" thickBot="1" x14ac:dyDescent="0.25">
      <c r="A18" s="60"/>
      <c r="B18" s="61"/>
      <c r="C18" s="61"/>
      <c r="D18" s="68"/>
      <c r="E18" s="3" t="s">
        <v>36</v>
      </c>
      <c r="F18" s="336">
        <v>2169</v>
      </c>
      <c r="G18" s="392" t="s">
        <v>268</v>
      </c>
      <c r="H18" s="331"/>
      <c r="I18" s="194">
        <v>170000000</v>
      </c>
      <c r="J18" s="97">
        <f>+I18+H18</f>
        <v>170000000</v>
      </c>
      <c r="K18" s="4" t="s">
        <v>37</v>
      </c>
      <c r="L18" s="131" t="s">
        <v>38</v>
      </c>
    </row>
    <row r="19" spans="1:12" s="125" customFormat="1" ht="26.25" thickBot="1" x14ac:dyDescent="0.25">
      <c r="A19" s="317">
        <v>1</v>
      </c>
      <c r="B19" s="318">
        <v>2</v>
      </c>
      <c r="C19" s="318">
        <v>2</v>
      </c>
      <c r="D19" s="69"/>
      <c r="E19" s="62" t="s">
        <v>39</v>
      </c>
      <c r="F19" s="54"/>
      <c r="G19" s="57"/>
      <c r="H19" s="13">
        <f>+SUM(H20:H20)</f>
        <v>0</v>
      </c>
      <c r="I19" s="13">
        <f>+SUM(I20:I20)</f>
        <v>100000000</v>
      </c>
      <c r="J19" s="13">
        <f>+SUM(J20:J20)</f>
        <v>100000000</v>
      </c>
      <c r="K19" s="4"/>
      <c r="L19" s="139"/>
    </row>
    <row r="20" spans="1:12" s="125" customFormat="1" ht="39" customHeight="1" x14ac:dyDescent="0.2">
      <c r="A20" s="60"/>
      <c r="B20" s="61"/>
      <c r="C20" s="61"/>
      <c r="D20" s="68"/>
      <c r="E20" s="7" t="s">
        <v>40</v>
      </c>
      <c r="F20" s="325">
        <v>2170</v>
      </c>
      <c r="G20" s="351" t="s">
        <v>269</v>
      </c>
      <c r="H20" s="221"/>
      <c r="I20" s="118">
        <v>100000000</v>
      </c>
      <c r="J20" s="97">
        <f>+I20+H20</f>
        <v>100000000</v>
      </c>
      <c r="K20" s="4" t="s">
        <v>37</v>
      </c>
      <c r="L20" s="140" t="s">
        <v>41</v>
      </c>
    </row>
    <row r="21" spans="1:12" s="125" customFormat="1" ht="24" customHeight="1" thickBot="1" x14ac:dyDescent="0.25">
      <c r="A21" s="317">
        <v>1</v>
      </c>
      <c r="B21" s="318">
        <v>2</v>
      </c>
      <c r="C21" s="318">
        <v>3</v>
      </c>
      <c r="D21" s="69"/>
      <c r="E21" s="62" t="s">
        <v>42</v>
      </c>
      <c r="F21" s="54"/>
      <c r="G21" s="382"/>
      <c r="H21" s="13">
        <f>+SUM(H22:H22)</f>
        <v>0</v>
      </c>
      <c r="I21" s="13">
        <f>+SUM(I22:I22)</f>
        <v>130000000</v>
      </c>
      <c r="J21" s="13">
        <f>+SUM(J22:J22)</f>
        <v>130000000</v>
      </c>
      <c r="K21" s="4"/>
      <c r="L21" s="129"/>
    </row>
    <row r="22" spans="1:12" s="125" customFormat="1" ht="39" customHeight="1" x14ac:dyDescent="0.2">
      <c r="A22" s="60"/>
      <c r="B22" s="61"/>
      <c r="C22" s="61"/>
      <c r="D22" s="68"/>
      <c r="E22" s="7" t="s">
        <v>43</v>
      </c>
      <c r="F22" s="325">
        <v>2171</v>
      </c>
      <c r="G22" s="351" t="s">
        <v>270</v>
      </c>
      <c r="H22" s="331"/>
      <c r="I22" s="118">
        <v>130000000</v>
      </c>
      <c r="J22" s="97">
        <f>+I22+H22</f>
        <v>130000000</v>
      </c>
      <c r="K22" s="4" t="s">
        <v>37</v>
      </c>
      <c r="L22" s="131" t="s">
        <v>44</v>
      </c>
    </row>
    <row r="23" spans="1:12" s="125" customFormat="1" ht="26.25" thickBot="1" x14ac:dyDescent="0.25">
      <c r="A23" s="317">
        <v>1</v>
      </c>
      <c r="B23" s="318">
        <v>2</v>
      </c>
      <c r="C23" s="318">
        <v>4</v>
      </c>
      <c r="D23" s="69"/>
      <c r="E23" s="62" t="s">
        <v>45</v>
      </c>
      <c r="F23" s="54"/>
      <c r="G23" s="57"/>
      <c r="H23" s="13">
        <f>+SUM(H24:H24)</f>
        <v>0</v>
      </c>
      <c r="I23" s="13">
        <f>+SUM(I24:I24)</f>
        <v>170000000</v>
      </c>
      <c r="J23" s="13">
        <f>+SUM(J24:J24)</f>
        <v>170000000</v>
      </c>
      <c r="K23" s="4"/>
      <c r="L23" s="129"/>
    </row>
    <row r="24" spans="1:12" s="125" customFormat="1" ht="25.5" x14ac:dyDescent="0.2">
      <c r="A24" s="60"/>
      <c r="B24" s="61"/>
      <c r="C24" s="61"/>
      <c r="D24" s="68"/>
      <c r="E24" s="7" t="s">
        <v>46</v>
      </c>
      <c r="F24" s="325">
        <v>2172</v>
      </c>
      <c r="G24" s="327" t="s">
        <v>280</v>
      </c>
      <c r="H24" s="332"/>
      <c r="I24" s="118">
        <v>170000000</v>
      </c>
      <c r="J24" s="97">
        <f>+I24+H24</f>
        <v>170000000</v>
      </c>
      <c r="K24" s="4" t="s">
        <v>37</v>
      </c>
      <c r="L24" s="131" t="s">
        <v>47</v>
      </c>
    </row>
    <row r="25" spans="1:12" s="125" customFormat="1" ht="24" customHeight="1" thickBot="1" x14ac:dyDescent="0.25">
      <c r="A25" s="317">
        <v>1</v>
      </c>
      <c r="B25" s="318">
        <v>2</v>
      </c>
      <c r="C25" s="318">
        <v>5</v>
      </c>
      <c r="D25" s="69"/>
      <c r="E25" s="62" t="s">
        <v>49</v>
      </c>
      <c r="F25" s="54"/>
      <c r="G25" s="57"/>
      <c r="H25" s="13">
        <f>+SUM(H26:H26)</f>
        <v>0</v>
      </c>
      <c r="I25" s="13">
        <f>+SUM(I26:I26)</f>
        <v>160000000</v>
      </c>
      <c r="J25" s="13">
        <f>+SUM(J26:J26)</f>
        <v>160000000</v>
      </c>
      <c r="K25" s="4"/>
      <c r="L25" s="129"/>
    </row>
    <row r="26" spans="1:12" s="125" customFormat="1" ht="25.5" x14ac:dyDescent="0.2">
      <c r="A26" s="60"/>
      <c r="B26" s="61"/>
      <c r="C26" s="61"/>
      <c r="D26" s="68"/>
      <c r="E26" s="7" t="s">
        <v>50</v>
      </c>
      <c r="F26" s="325">
        <v>2173</v>
      </c>
      <c r="G26" s="351" t="s">
        <v>271</v>
      </c>
      <c r="H26" s="331"/>
      <c r="I26" s="118">
        <v>160000000</v>
      </c>
      <c r="J26" s="97">
        <f>+I26+H26</f>
        <v>160000000</v>
      </c>
      <c r="K26" s="4" t="s">
        <v>37</v>
      </c>
      <c r="L26" s="131" t="s">
        <v>48</v>
      </c>
    </row>
    <row r="27" spans="1:12" s="125" customFormat="1" ht="25.5" customHeight="1" thickBot="1" x14ac:dyDescent="0.25">
      <c r="A27" s="317">
        <v>1</v>
      </c>
      <c r="B27" s="318">
        <v>2</v>
      </c>
      <c r="C27" s="318">
        <v>6</v>
      </c>
      <c r="D27" s="69"/>
      <c r="E27" s="62" t="s">
        <v>51</v>
      </c>
      <c r="F27" s="54"/>
      <c r="G27" s="57"/>
      <c r="H27" s="13">
        <f>+SUM(H28:H28)</f>
        <v>0</v>
      </c>
      <c r="I27" s="13">
        <f>+SUM(I28:I28)</f>
        <v>300000000</v>
      </c>
      <c r="J27" s="13">
        <f>+SUM(J28:J28)</f>
        <v>300000000</v>
      </c>
      <c r="K27" s="4"/>
      <c r="L27" s="129"/>
    </row>
    <row r="28" spans="1:12" s="125" customFormat="1" ht="25.5" x14ac:dyDescent="0.2">
      <c r="A28" s="60"/>
      <c r="B28" s="61"/>
      <c r="C28" s="61"/>
      <c r="D28" s="68"/>
      <c r="E28" s="7" t="s">
        <v>52</v>
      </c>
      <c r="F28" s="325">
        <v>2174</v>
      </c>
      <c r="G28" s="351" t="s">
        <v>272</v>
      </c>
      <c r="H28" s="211"/>
      <c r="I28" s="118">
        <v>300000000</v>
      </c>
      <c r="J28" s="97">
        <f>+I28+H28</f>
        <v>300000000</v>
      </c>
      <c r="K28" s="4" t="s">
        <v>37</v>
      </c>
      <c r="L28" s="131"/>
    </row>
    <row r="29" spans="1:12" s="125" customFormat="1" ht="23.25" customHeight="1" thickBot="1" x14ac:dyDescent="0.25">
      <c r="A29" s="317">
        <v>1</v>
      </c>
      <c r="B29" s="318">
        <v>2</v>
      </c>
      <c r="C29" s="318">
        <v>7</v>
      </c>
      <c r="D29" s="69"/>
      <c r="E29" s="62" t="s">
        <v>53</v>
      </c>
      <c r="F29" s="54"/>
      <c r="G29" s="57"/>
      <c r="H29" s="13">
        <f>+SUM(H30:H30)</f>
        <v>0</v>
      </c>
      <c r="I29" s="13">
        <f>+SUM(I30:I30)</f>
        <v>40000000</v>
      </c>
      <c r="J29" s="13">
        <f>+SUM(J30:J30)</f>
        <v>40000000</v>
      </c>
      <c r="K29" s="4"/>
      <c r="L29" s="129"/>
    </row>
    <row r="30" spans="1:12" s="125" customFormat="1" ht="25.5" x14ac:dyDescent="0.2">
      <c r="A30" s="58"/>
      <c r="B30" s="59"/>
      <c r="C30" s="59"/>
      <c r="D30" s="59"/>
      <c r="E30" s="7" t="s">
        <v>54</v>
      </c>
      <c r="F30" s="325">
        <v>2175</v>
      </c>
      <c r="G30" s="351" t="s">
        <v>273</v>
      </c>
      <c r="H30" s="338"/>
      <c r="I30" s="118">
        <v>40000000</v>
      </c>
      <c r="J30" s="14">
        <f>+I30+H30</f>
        <v>40000000</v>
      </c>
      <c r="K30" s="4" t="s">
        <v>37</v>
      </c>
      <c r="L30" s="131"/>
    </row>
    <row r="31" spans="1:12" s="125" customFormat="1" ht="12.75" customHeight="1" thickBot="1" x14ac:dyDescent="0.25">
      <c r="A31" s="317">
        <v>1</v>
      </c>
      <c r="B31" s="318">
        <v>2</v>
      </c>
      <c r="C31" s="318">
        <v>8</v>
      </c>
      <c r="D31" s="69"/>
      <c r="E31" s="62" t="s">
        <v>55</v>
      </c>
      <c r="F31" s="54"/>
      <c r="G31" s="57"/>
      <c r="H31" s="13">
        <f>+SUM(H32:H32)</f>
        <v>0</v>
      </c>
      <c r="I31" s="13">
        <f>+SUM(I32:I32)</f>
        <v>40559400</v>
      </c>
      <c r="J31" s="13">
        <f>+SUM(J32:J32)</f>
        <v>40559400</v>
      </c>
      <c r="K31" s="4"/>
      <c r="L31" s="129"/>
    </row>
    <row r="32" spans="1:12" s="125" customFormat="1" ht="25.5" x14ac:dyDescent="0.2">
      <c r="A32" s="58"/>
      <c r="B32" s="59"/>
      <c r="C32" s="59"/>
      <c r="D32" s="59"/>
      <c r="E32" s="51" t="s">
        <v>56</v>
      </c>
      <c r="F32" s="325">
        <v>2176</v>
      </c>
      <c r="G32" s="393" t="s">
        <v>250</v>
      </c>
      <c r="H32" s="338"/>
      <c r="I32" s="334">
        <v>40559400</v>
      </c>
      <c r="J32" s="14">
        <f>+I32+H32</f>
        <v>40559400</v>
      </c>
      <c r="K32" s="4" t="s">
        <v>37</v>
      </c>
      <c r="L32" s="131"/>
    </row>
    <row r="33" spans="1:12" s="125" customFormat="1" ht="24" customHeight="1" thickBot="1" x14ac:dyDescent="0.25">
      <c r="A33" s="317">
        <v>1</v>
      </c>
      <c r="B33" s="318">
        <v>2</v>
      </c>
      <c r="C33" s="318">
        <v>9</v>
      </c>
      <c r="D33" s="69"/>
      <c r="E33" s="62" t="s">
        <v>57</v>
      </c>
      <c r="F33" s="54"/>
      <c r="G33" s="57"/>
      <c r="H33" s="13">
        <f>+SUM(H34:H34)</f>
        <v>0</v>
      </c>
      <c r="I33" s="13">
        <f>+SUM(I34:I34)</f>
        <v>80000000</v>
      </c>
      <c r="J33" s="13">
        <f>+SUM(J34:J34)</f>
        <v>80000000</v>
      </c>
      <c r="K33" s="4"/>
      <c r="L33" s="129"/>
    </row>
    <row r="34" spans="1:12" s="125" customFormat="1" ht="25.5" x14ac:dyDescent="0.2">
      <c r="A34" s="60"/>
      <c r="B34" s="61"/>
      <c r="C34" s="61"/>
      <c r="D34" s="68"/>
      <c r="E34" s="7" t="s">
        <v>58</v>
      </c>
      <c r="F34" s="325">
        <v>2177</v>
      </c>
      <c r="G34" s="351" t="s">
        <v>274</v>
      </c>
      <c r="H34" s="215"/>
      <c r="I34" s="118">
        <v>80000000</v>
      </c>
      <c r="J34" s="97">
        <f>+I34+H34</f>
        <v>80000000</v>
      </c>
      <c r="K34" s="4" t="s">
        <v>37</v>
      </c>
      <c r="L34" s="131" t="s">
        <v>59</v>
      </c>
    </row>
    <row r="35" spans="1:12" s="125" customFormat="1" ht="39.75" customHeight="1" x14ac:dyDescent="0.2">
      <c r="A35" s="319">
        <v>1</v>
      </c>
      <c r="B35" s="320">
        <v>2</v>
      </c>
      <c r="C35" s="320">
        <v>10</v>
      </c>
      <c r="D35" s="70"/>
      <c r="E35" s="65" t="s">
        <v>60</v>
      </c>
      <c r="F35" s="64"/>
      <c r="G35" s="102"/>
      <c r="H35" s="13">
        <f>+SUM(H36:H36)</f>
        <v>300000000</v>
      </c>
      <c r="I35" s="13">
        <f>+SUM(I36:I37)</f>
        <v>147364997877</v>
      </c>
      <c r="J35" s="13">
        <f>+SUM(J36:J37)</f>
        <v>147664997877</v>
      </c>
      <c r="K35" s="4"/>
      <c r="L35" s="129"/>
    </row>
    <row r="36" spans="1:12" s="125" customFormat="1" ht="38.25" x14ac:dyDescent="0.2">
      <c r="A36" s="61"/>
      <c r="B36" s="61"/>
      <c r="C36" s="61"/>
      <c r="D36" s="61"/>
      <c r="E36" s="4" t="s">
        <v>61</v>
      </c>
      <c r="F36" s="325">
        <v>2178</v>
      </c>
      <c r="G36" s="351" t="s">
        <v>275</v>
      </c>
      <c r="H36" s="205">
        <v>300000000</v>
      </c>
      <c r="I36" s="415">
        <v>146174438376</v>
      </c>
      <c r="J36" s="97">
        <f>+I36+H36</f>
        <v>146474438376</v>
      </c>
      <c r="K36" s="4" t="s">
        <v>37</v>
      </c>
      <c r="L36" s="131" t="s">
        <v>62</v>
      </c>
    </row>
    <row r="37" spans="1:12" s="125" customFormat="1" ht="25.5" x14ac:dyDescent="0.2">
      <c r="A37" s="61"/>
      <c r="B37" s="61"/>
      <c r="C37" s="61"/>
      <c r="D37" s="61"/>
      <c r="E37" s="4"/>
      <c r="F37" s="325">
        <v>2179</v>
      </c>
      <c r="G37" s="351" t="s">
        <v>282</v>
      </c>
      <c r="H37" s="205"/>
      <c r="I37" s="335">
        <v>1190559501</v>
      </c>
      <c r="J37" s="97">
        <f>+I37+H37</f>
        <v>1190559501</v>
      </c>
      <c r="K37" s="4" t="s">
        <v>37</v>
      </c>
      <c r="L37" s="129"/>
    </row>
    <row r="38" spans="1:12" s="125" customFormat="1" ht="26.25" customHeight="1" x14ac:dyDescent="0.2">
      <c r="A38" s="321">
        <v>1</v>
      </c>
      <c r="B38" s="322">
        <v>2</v>
      </c>
      <c r="C38" s="322">
        <v>11</v>
      </c>
      <c r="D38" s="71"/>
      <c r="E38" s="72" t="s">
        <v>63</v>
      </c>
      <c r="F38" s="395"/>
      <c r="G38" s="63"/>
      <c r="H38" s="13">
        <f>+SUM(H39:H42)</f>
        <v>3546443034</v>
      </c>
      <c r="I38" s="13">
        <f>+SUM(I39:I42)</f>
        <v>0</v>
      </c>
      <c r="J38" s="13">
        <f>+SUM(J39:J42)</f>
        <v>3546443034</v>
      </c>
      <c r="K38" s="4"/>
      <c r="L38" s="129"/>
    </row>
    <row r="39" spans="1:12" s="125" customFormat="1" ht="38.25" x14ac:dyDescent="0.2">
      <c r="A39" s="73"/>
      <c r="B39" s="74"/>
      <c r="C39" s="74"/>
      <c r="D39" s="75"/>
      <c r="E39" s="4" t="s">
        <v>64</v>
      </c>
      <c r="F39" s="325">
        <v>2180</v>
      </c>
      <c r="G39" s="351" t="s">
        <v>276</v>
      </c>
      <c r="H39" s="222">
        <v>440211970</v>
      </c>
      <c r="I39" s="333"/>
      <c r="J39" s="97">
        <f>+I39+H39</f>
        <v>440211970</v>
      </c>
      <c r="K39" s="4" t="s">
        <v>37</v>
      </c>
      <c r="L39" s="131" t="s">
        <v>65</v>
      </c>
    </row>
    <row r="40" spans="1:12" s="125" customFormat="1" ht="25.5" x14ac:dyDescent="0.2">
      <c r="A40" s="60"/>
      <c r="B40" s="61"/>
      <c r="C40" s="61"/>
      <c r="D40" s="68"/>
      <c r="E40" s="4" t="s">
        <v>66</v>
      </c>
      <c r="F40" s="325">
        <v>2181</v>
      </c>
      <c r="G40" s="351" t="s">
        <v>277</v>
      </c>
      <c r="H40" s="221">
        <v>2093743533</v>
      </c>
      <c r="I40" s="333"/>
      <c r="J40" s="97">
        <f>+I40+H40</f>
        <v>2093743533</v>
      </c>
      <c r="K40" s="4" t="s">
        <v>37</v>
      </c>
      <c r="L40" s="131" t="s">
        <v>67</v>
      </c>
    </row>
    <row r="41" spans="1:12" s="125" customFormat="1" ht="38.25" x14ac:dyDescent="0.2">
      <c r="A41" s="60"/>
      <c r="B41" s="61"/>
      <c r="C41" s="61"/>
      <c r="D41" s="68"/>
      <c r="E41" s="4" t="s">
        <v>68</v>
      </c>
      <c r="F41" s="325">
        <v>2182</v>
      </c>
      <c r="G41" s="351" t="s">
        <v>281</v>
      </c>
      <c r="H41" s="222">
        <v>704339152</v>
      </c>
      <c r="I41" s="333"/>
      <c r="J41" s="97">
        <f>+I41+H41</f>
        <v>704339152</v>
      </c>
      <c r="K41" s="4" t="s">
        <v>37</v>
      </c>
      <c r="L41" s="131" t="s">
        <v>69</v>
      </c>
    </row>
    <row r="42" spans="1:12" s="125" customFormat="1" ht="38.25" x14ac:dyDescent="0.2">
      <c r="A42" s="60"/>
      <c r="B42" s="61"/>
      <c r="C42" s="61"/>
      <c r="D42" s="68"/>
      <c r="E42" s="4" t="s">
        <v>70</v>
      </c>
      <c r="F42" s="325">
        <v>2183</v>
      </c>
      <c r="G42" s="351" t="s">
        <v>278</v>
      </c>
      <c r="H42" s="238">
        <v>308148379</v>
      </c>
      <c r="I42" s="333"/>
      <c r="J42" s="97">
        <f>+I42+H42</f>
        <v>308148379</v>
      </c>
      <c r="K42" s="4" t="s">
        <v>37</v>
      </c>
      <c r="L42" s="131" t="s">
        <v>71</v>
      </c>
    </row>
    <row r="43" spans="1:12" s="125" customFormat="1" ht="13.5" customHeight="1" x14ac:dyDescent="0.2">
      <c r="A43" s="318">
        <v>1</v>
      </c>
      <c r="B43" s="318">
        <v>2</v>
      </c>
      <c r="C43" s="318">
        <v>12</v>
      </c>
      <c r="D43" s="54"/>
      <c r="E43" s="56" t="s">
        <v>72</v>
      </c>
      <c r="F43" s="54"/>
      <c r="G43" s="82"/>
      <c r="H43" s="13">
        <f>+SUM(H44:H44)</f>
        <v>318824660</v>
      </c>
      <c r="I43" s="13">
        <f>+SUM(I44:I44)</f>
        <v>0</v>
      </c>
      <c r="J43" s="13">
        <f>+SUM(J44:J44)</f>
        <v>318824660</v>
      </c>
      <c r="K43" s="4"/>
      <c r="L43" s="129"/>
    </row>
    <row r="44" spans="1:12" s="125" customFormat="1" ht="39" customHeight="1" x14ac:dyDescent="0.2">
      <c r="A44" s="61"/>
      <c r="B44" s="61"/>
      <c r="C44" s="61"/>
      <c r="D44" s="61"/>
      <c r="E44" s="4" t="s">
        <v>73</v>
      </c>
      <c r="F44" s="325">
        <v>2184</v>
      </c>
      <c r="G44" s="351" t="s">
        <v>279</v>
      </c>
      <c r="H44" s="222">
        <v>318824660</v>
      </c>
      <c r="I44" s="333"/>
      <c r="J44" s="97">
        <f>+I44+H44</f>
        <v>318824660</v>
      </c>
      <c r="K44" s="4" t="s">
        <v>37</v>
      </c>
      <c r="L44" s="131"/>
    </row>
    <row r="45" spans="1:12" s="125" customFormat="1" ht="25.5" x14ac:dyDescent="0.2">
      <c r="A45" s="292">
        <v>1</v>
      </c>
      <c r="B45" s="293">
        <v>4</v>
      </c>
      <c r="C45" s="293"/>
      <c r="D45" s="299"/>
      <c r="E45" s="300" t="s">
        <v>74</v>
      </c>
      <c r="F45" s="295"/>
      <c r="G45" s="296"/>
      <c r="H45" s="297">
        <f>H46+H48</f>
        <v>1856290199</v>
      </c>
      <c r="I45" s="297">
        <f>I46+I48</f>
        <v>1392687109</v>
      </c>
      <c r="J45" s="298">
        <f>I45+H45</f>
        <v>3248977308</v>
      </c>
      <c r="K45" s="301"/>
      <c r="L45" s="129"/>
    </row>
    <row r="46" spans="1:12" s="125" customFormat="1" x14ac:dyDescent="0.2">
      <c r="A46" s="317">
        <v>1</v>
      </c>
      <c r="B46" s="318">
        <v>4</v>
      </c>
      <c r="C46" s="318">
        <v>1</v>
      </c>
      <c r="D46" s="69"/>
      <c r="E46" s="65" t="s">
        <v>75</v>
      </c>
      <c r="F46" s="54"/>
      <c r="G46" s="102"/>
      <c r="H46" s="13">
        <f>+SUM(H47:H47)</f>
        <v>1285923307</v>
      </c>
      <c r="I46" s="13">
        <f>+SUM(I47:I47)</f>
        <v>795821191</v>
      </c>
      <c r="J46" s="13">
        <f>+SUM(J47:J47)</f>
        <v>2081744498</v>
      </c>
      <c r="K46" s="37"/>
      <c r="L46" s="139"/>
    </row>
    <row r="47" spans="1:12" s="125" customFormat="1" ht="25.5" x14ac:dyDescent="0.2">
      <c r="A47" s="60"/>
      <c r="B47" s="61"/>
      <c r="C47" s="61"/>
      <c r="D47" s="68"/>
      <c r="E47" s="4" t="s">
        <v>76</v>
      </c>
      <c r="F47" s="325">
        <v>2185</v>
      </c>
      <c r="G47" s="394" t="s">
        <v>283</v>
      </c>
      <c r="H47" s="179">
        <v>1285923307</v>
      </c>
      <c r="I47" s="118">
        <v>795821191</v>
      </c>
      <c r="J47" s="97">
        <f>+I47+H47</f>
        <v>2081744498</v>
      </c>
      <c r="K47" s="4" t="s">
        <v>77</v>
      </c>
      <c r="L47" s="131"/>
    </row>
    <row r="48" spans="1:12" s="125" customFormat="1" x14ac:dyDescent="0.2">
      <c r="A48" s="317">
        <v>1</v>
      </c>
      <c r="B48" s="318">
        <v>4</v>
      </c>
      <c r="C48" s="318">
        <v>2</v>
      </c>
      <c r="D48" s="69"/>
      <c r="E48" s="56" t="s">
        <v>78</v>
      </c>
      <c r="F48" s="54"/>
      <c r="G48" s="102"/>
      <c r="H48" s="13">
        <f>+SUM(H49:H49)</f>
        <v>570366892</v>
      </c>
      <c r="I48" s="13">
        <f>+SUM(I49:I49)</f>
        <v>596865918</v>
      </c>
      <c r="J48" s="13">
        <f>+SUM(J49:J49)</f>
        <v>1167232810</v>
      </c>
      <c r="K48" s="37"/>
      <c r="L48" s="139"/>
    </row>
    <row r="49" spans="1:12" s="125" customFormat="1" ht="38.25" x14ac:dyDescent="0.2">
      <c r="A49" s="60"/>
      <c r="B49" s="61"/>
      <c r="C49" s="61"/>
      <c r="D49" s="68"/>
      <c r="E49" s="219" t="s">
        <v>79</v>
      </c>
      <c r="F49" s="325">
        <v>2186</v>
      </c>
      <c r="G49" s="394" t="s">
        <v>284</v>
      </c>
      <c r="H49" s="339">
        <v>570366892</v>
      </c>
      <c r="I49" s="118">
        <v>596865918</v>
      </c>
      <c r="J49" s="97">
        <f>+I49+H49</f>
        <v>1167232810</v>
      </c>
      <c r="K49" s="4" t="s">
        <v>80</v>
      </c>
      <c r="L49" s="131"/>
    </row>
    <row r="50" spans="1:12" s="125" customFormat="1" ht="25.5" x14ac:dyDescent="0.2">
      <c r="A50" s="292">
        <v>1</v>
      </c>
      <c r="B50" s="293">
        <v>5</v>
      </c>
      <c r="C50" s="293"/>
      <c r="D50" s="299"/>
      <c r="E50" s="300" t="s">
        <v>81</v>
      </c>
      <c r="F50" s="295"/>
      <c r="G50" s="296"/>
      <c r="H50" s="302">
        <f>H51+H53+H60+H65+H58</f>
        <v>52156025803</v>
      </c>
      <c r="I50" s="302">
        <f>I51+I53+I60+I65+I58</f>
        <v>11460419648</v>
      </c>
      <c r="J50" s="302">
        <f>I50+H50</f>
        <v>63616445451</v>
      </c>
      <c r="K50" s="303"/>
      <c r="L50" s="139"/>
    </row>
    <row r="51" spans="1:12" s="125" customFormat="1" ht="12.75" customHeight="1" thickBot="1" x14ac:dyDescent="0.25">
      <c r="A51" s="317">
        <v>1</v>
      </c>
      <c r="B51" s="318">
        <v>5</v>
      </c>
      <c r="C51" s="318">
        <v>1</v>
      </c>
      <c r="D51" s="69"/>
      <c r="E51" s="55" t="s">
        <v>82</v>
      </c>
      <c r="F51" s="54"/>
      <c r="G51" s="57"/>
      <c r="H51" s="2">
        <f>+SUM(H52:H52)</f>
        <v>315000000</v>
      </c>
      <c r="I51" s="2">
        <f>+SUM(I52:I52)</f>
        <v>0</v>
      </c>
      <c r="J51" s="2">
        <f>+SUM(J52:J52)</f>
        <v>315000000</v>
      </c>
      <c r="K51" s="37"/>
      <c r="L51" s="129"/>
    </row>
    <row r="52" spans="1:12" s="133" customFormat="1" ht="25.5" x14ac:dyDescent="0.2">
      <c r="A52" s="77"/>
      <c r="B52" s="78"/>
      <c r="C52" s="78"/>
      <c r="D52" s="79"/>
      <c r="E52" s="196" t="s">
        <v>84</v>
      </c>
      <c r="F52" s="346">
        <v>2187</v>
      </c>
      <c r="G52" s="327" t="s">
        <v>285</v>
      </c>
      <c r="H52" s="179">
        <f>200000000+115000000</f>
        <v>315000000</v>
      </c>
      <c r="I52" s="344"/>
      <c r="J52" s="117">
        <f>H52+I52</f>
        <v>315000000</v>
      </c>
      <c r="K52" s="4" t="s">
        <v>83</v>
      </c>
      <c r="L52" s="144"/>
    </row>
    <row r="53" spans="1:12" s="125" customFormat="1" ht="12.75" customHeight="1" x14ac:dyDescent="0.2">
      <c r="A53" s="281">
        <v>1</v>
      </c>
      <c r="B53" s="282">
        <v>5</v>
      </c>
      <c r="C53" s="282">
        <v>2</v>
      </c>
      <c r="D53" s="81"/>
      <c r="E53" s="62" t="s">
        <v>85</v>
      </c>
      <c r="F53" s="54"/>
      <c r="G53" s="57"/>
      <c r="H53" s="2">
        <f>+SUM(H54:H57)</f>
        <v>14195647130</v>
      </c>
      <c r="I53" s="2">
        <f>+SUM(I54:I57)</f>
        <v>1037356111</v>
      </c>
      <c r="J53" s="2">
        <f>+SUM(J54:J57)</f>
        <v>15135724863</v>
      </c>
      <c r="K53" s="28"/>
      <c r="L53" s="129"/>
    </row>
    <row r="54" spans="1:12" s="133" customFormat="1" ht="51.75" customHeight="1" x14ac:dyDescent="0.2">
      <c r="A54" s="60"/>
      <c r="B54" s="61"/>
      <c r="C54" s="61"/>
      <c r="D54" s="68"/>
      <c r="E54" s="4" t="s">
        <v>88</v>
      </c>
      <c r="F54" s="325">
        <v>2188</v>
      </c>
      <c r="G54" s="348" t="s">
        <v>286</v>
      </c>
      <c r="H54" s="179">
        <f>11349828389+57500000+50000000+375185877</f>
        <v>11832514266</v>
      </c>
      <c r="I54" s="343"/>
      <c r="J54" s="9">
        <f>+I54+H54</f>
        <v>11832514266</v>
      </c>
      <c r="K54" s="4" t="s">
        <v>83</v>
      </c>
      <c r="L54" s="144"/>
    </row>
    <row r="55" spans="1:12" s="133" customFormat="1" ht="25.5" x14ac:dyDescent="0.2">
      <c r="A55" s="60"/>
      <c r="B55" s="61"/>
      <c r="C55" s="61"/>
      <c r="D55" s="68"/>
      <c r="E55" s="4" t="s">
        <v>86</v>
      </c>
      <c r="F55" s="325">
        <v>2189</v>
      </c>
      <c r="G55" s="348" t="s">
        <v>297</v>
      </c>
      <c r="H55" s="217"/>
      <c r="I55" s="421">
        <f>837856111+31500000</f>
        <v>869356111</v>
      </c>
      <c r="J55" s="236">
        <f>+I55+H55</f>
        <v>869356111</v>
      </c>
      <c r="K55" s="4" t="s">
        <v>83</v>
      </c>
      <c r="L55" s="144"/>
    </row>
    <row r="56" spans="1:12" s="133" customFormat="1" ht="38.25" x14ac:dyDescent="0.2">
      <c r="A56" s="60"/>
      <c r="B56" s="61"/>
      <c r="C56" s="61"/>
      <c r="D56" s="68"/>
      <c r="E56" s="4"/>
      <c r="F56" s="325">
        <v>2190</v>
      </c>
      <c r="G56" s="348" t="s">
        <v>254</v>
      </c>
      <c r="H56" s="217">
        <v>97278378</v>
      </c>
      <c r="I56" s="119"/>
      <c r="J56" s="198"/>
      <c r="K56" s="4" t="s">
        <v>83</v>
      </c>
      <c r="L56" s="144"/>
    </row>
    <row r="57" spans="1:12" s="133" customFormat="1" ht="38.25" x14ac:dyDescent="0.2">
      <c r="A57" s="60"/>
      <c r="B57" s="61"/>
      <c r="C57" s="61"/>
      <c r="D57" s="68"/>
      <c r="E57" s="4" t="s">
        <v>87</v>
      </c>
      <c r="F57" s="325">
        <v>2191</v>
      </c>
      <c r="G57" s="348" t="s">
        <v>287</v>
      </c>
      <c r="H57" s="179">
        <f>1783168609+57500000+50000000+375185877</f>
        <v>2265854486</v>
      </c>
      <c r="I57" s="420">
        <v>168000000</v>
      </c>
      <c r="J57" s="197">
        <f>+I57+H57</f>
        <v>2433854486</v>
      </c>
      <c r="K57" s="4" t="s">
        <v>83</v>
      </c>
      <c r="L57" s="144"/>
    </row>
    <row r="58" spans="1:12" s="125" customFormat="1" ht="13.5" thickBot="1" x14ac:dyDescent="0.25">
      <c r="A58" s="317">
        <v>1</v>
      </c>
      <c r="B58" s="318">
        <v>5</v>
      </c>
      <c r="C58" s="318">
        <v>3</v>
      </c>
      <c r="D58" s="69"/>
      <c r="E58" s="62" t="s">
        <v>90</v>
      </c>
      <c r="F58" s="80"/>
      <c r="G58" s="57"/>
      <c r="H58" s="13">
        <f>+SUM(H59:H59)</f>
        <v>15463928685</v>
      </c>
      <c r="I58" s="13">
        <f>+SUM(I59:I59)</f>
        <v>0</v>
      </c>
      <c r="J58" s="13">
        <f>+J59</f>
        <v>15463928685</v>
      </c>
      <c r="K58" s="28"/>
      <c r="L58" s="129"/>
    </row>
    <row r="59" spans="1:12" s="106" customFormat="1" ht="25.5" x14ac:dyDescent="0.2">
      <c r="A59" s="60"/>
      <c r="B59" s="61"/>
      <c r="C59" s="61"/>
      <c r="D59" s="68"/>
      <c r="E59" s="7" t="s">
        <v>91</v>
      </c>
      <c r="F59" s="345">
        <v>2192</v>
      </c>
      <c r="G59" s="347" t="s">
        <v>298</v>
      </c>
      <c r="H59" s="224">
        <v>15463928685</v>
      </c>
      <c r="I59" s="112"/>
      <c r="J59" s="112">
        <f t="shared" ref="J59:J64" si="0">+I59+H59</f>
        <v>15463928685</v>
      </c>
      <c r="K59" s="4" t="s">
        <v>83</v>
      </c>
      <c r="L59" s="5" t="s">
        <v>92</v>
      </c>
    </row>
    <row r="60" spans="1:12" s="125" customFormat="1" ht="25.5" customHeight="1" x14ac:dyDescent="0.2">
      <c r="A60" s="319">
        <v>1</v>
      </c>
      <c r="B60" s="320">
        <v>5</v>
      </c>
      <c r="C60" s="320">
        <v>4</v>
      </c>
      <c r="D60" s="70"/>
      <c r="E60" s="72" t="s">
        <v>93</v>
      </c>
      <c r="F60" s="54"/>
      <c r="G60" s="57"/>
      <c r="H60" s="136">
        <f>+SUM(H61:H63)</f>
        <v>627001752</v>
      </c>
      <c r="I60" s="136">
        <f>+SUM(I61:I64)</f>
        <v>3170174015</v>
      </c>
      <c r="J60" s="136">
        <f t="shared" si="0"/>
        <v>3797175767</v>
      </c>
      <c r="K60" s="37"/>
      <c r="L60" s="129"/>
    </row>
    <row r="61" spans="1:12" s="125" customFormat="1" ht="25.5" x14ac:dyDescent="0.2">
      <c r="A61" s="77"/>
      <c r="B61" s="78"/>
      <c r="C61" s="78"/>
      <c r="D61" s="79"/>
      <c r="E61" s="4" t="s">
        <v>89</v>
      </c>
      <c r="F61" s="325">
        <v>2193</v>
      </c>
      <c r="G61" s="349" t="s">
        <v>299</v>
      </c>
      <c r="H61" s="218"/>
      <c r="I61" s="419">
        <v>2867762000</v>
      </c>
      <c r="J61" s="112">
        <f t="shared" si="0"/>
        <v>2867762000</v>
      </c>
      <c r="K61" s="4" t="s">
        <v>83</v>
      </c>
      <c r="L61" s="129"/>
    </row>
    <row r="62" spans="1:12" s="125" customFormat="1" ht="25.5" x14ac:dyDescent="0.2">
      <c r="A62" s="77"/>
      <c r="B62" s="78"/>
      <c r="C62" s="78"/>
      <c r="D62" s="79"/>
      <c r="E62" s="4" t="s">
        <v>94</v>
      </c>
      <c r="F62" s="345">
        <v>2194</v>
      </c>
      <c r="G62" s="330" t="s">
        <v>288</v>
      </c>
      <c r="H62" s="218">
        <v>477001752</v>
      </c>
      <c r="I62" s="341"/>
      <c r="J62" s="112">
        <f t="shared" si="0"/>
        <v>477001752</v>
      </c>
      <c r="K62" s="4" t="s">
        <v>83</v>
      </c>
      <c r="L62" s="129"/>
    </row>
    <row r="63" spans="1:12" s="125" customFormat="1" ht="25.5" x14ac:dyDescent="0.2">
      <c r="A63" s="77"/>
      <c r="B63" s="78"/>
      <c r="C63" s="78"/>
      <c r="D63" s="79"/>
      <c r="E63" s="4" t="s">
        <v>95</v>
      </c>
      <c r="F63" s="325">
        <v>2195</v>
      </c>
      <c r="G63" s="330" t="s">
        <v>289</v>
      </c>
      <c r="H63" s="218">
        <v>150000000</v>
      </c>
      <c r="I63" s="341"/>
      <c r="J63" s="112">
        <f t="shared" si="0"/>
        <v>150000000</v>
      </c>
      <c r="K63" s="4" t="s">
        <v>83</v>
      </c>
      <c r="L63" s="129"/>
    </row>
    <row r="64" spans="1:12" s="125" customFormat="1" ht="38.25" x14ac:dyDescent="0.2">
      <c r="A64" s="77"/>
      <c r="B64" s="78"/>
      <c r="C64" s="78"/>
      <c r="D64" s="79"/>
      <c r="E64" s="4" t="s">
        <v>99</v>
      </c>
      <c r="F64" s="345">
        <v>2196</v>
      </c>
      <c r="G64" s="330" t="s">
        <v>295</v>
      </c>
      <c r="H64" s="350"/>
      <c r="I64" s="419">
        <v>302412015</v>
      </c>
      <c r="J64" s="112">
        <f t="shared" si="0"/>
        <v>302412015</v>
      </c>
      <c r="K64" s="4" t="s">
        <v>83</v>
      </c>
      <c r="L64" s="129"/>
    </row>
    <row r="65" spans="1:14" s="125" customFormat="1" ht="27.75" customHeight="1" x14ac:dyDescent="0.2">
      <c r="A65" s="319">
        <v>1</v>
      </c>
      <c r="B65" s="320">
        <v>5</v>
      </c>
      <c r="C65" s="320">
        <v>5</v>
      </c>
      <c r="D65" s="64"/>
      <c r="E65" s="72" t="s">
        <v>96</v>
      </c>
      <c r="F65" s="54"/>
      <c r="G65" s="57"/>
      <c r="H65" s="136">
        <f>+SUM(H66:H71)</f>
        <v>21554448236</v>
      </c>
      <c r="I65" s="136">
        <f>+SUM(I66:I71)</f>
        <v>7252889522</v>
      </c>
      <c r="J65" s="136">
        <f>+SUM(J66:J71)</f>
        <v>28807337758</v>
      </c>
      <c r="K65" s="38"/>
      <c r="L65" s="144"/>
      <c r="M65" s="133"/>
    </row>
    <row r="66" spans="1:14" s="133" customFormat="1" ht="38.25" x14ac:dyDescent="0.2">
      <c r="A66" s="59"/>
      <c r="B66" s="59"/>
      <c r="C66" s="59"/>
      <c r="D66" s="59"/>
      <c r="E66" s="10" t="s">
        <v>251</v>
      </c>
      <c r="F66" s="337">
        <v>2197</v>
      </c>
      <c r="G66" s="351" t="s">
        <v>290</v>
      </c>
      <c r="H66" s="218">
        <v>17718708563</v>
      </c>
      <c r="I66" s="342"/>
      <c r="J66" s="143">
        <f t="shared" ref="J66:J71" si="1">+I66+H66</f>
        <v>17718708563</v>
      </c>
      <c r="K66" s="4" t="s">
        <v>83</v>
      </c>
      <c r="L66" s="144"/>
    </row>
    <row r="67" spans="1:14" s="125" customFormat="1" ht="25.5" x14ac:dyDescent="0.2">
      <c r="A67" s="59"/>
      <c r="B67" s="59"/>
      <c r="C67" s="59"/>
      <c r="D67" s="59"/>
      <c r="E67" s="4" t="s">
        <v>101</v>
      </c>
      <c r="F67" s="337">
        <v>2198</v>
      </c>
      <c r="G67" s="354" t="s">
        <v>291</v>
      </c>
      <c r="H67" s="218">
        <f>450000000+953721011+450963788</f>
        <v>1854684799</v>
      </c>
      <c r="I67" s="340"/>
      <c r="J67" s="143">
        <f t="shared" si="1"/>
        <v>1854684799</v>
      </c>
      <c r="K67" s="4" t="s">
        <v>83</v>
      </c>
      <c r="L67" s="129"/>
    </row>
    <row r="68" spans="1:14" s="133" customFormat="1" ht="25.5" x14ac:dyDescent="0.2">
      <c r="A68" s="59"/>
      <c r="B68" s="59"/>
      <c r="C68" s="59"/>
      <c r="D68" s="59"/>
      <c r="E68" s="4" t="s">
        <v>98</v>
      </c>
      <c r="F68" s="337">
        <v>2199</v>
      </c>
      <c r="G68" s="330" t="s">
        <v>292</v>
      </c>
      <c r="H68" s="179">
        <v>497271344</v>
      </c>
      <c r="I68" s="341"/>
      <c r="J68" s="143">
        <f t="shared" si="1"/>
        <v>497271344</v>
      </c>
      <c r="K68" s="4" t="s">
        <v>83</v>
      </c>
      <c r="L68" s="144"/>
    </row>
    <row r="69" spans="1:14" s="133" customFormat="1" ht="25.5" x14ac:dyDescent="0.2">
      <c r="A69" s="199"/>
      <c r="B69" s="78"/>
      <c r="C69" s="78"/>
      <c r="D69" s="78"/>
      <c r="E69" s="237" t="s">
        <v>100</v>
      </c>
      <c r="F69" s="337">
        <v>2200</v>
      </c>
      <c r="G69" s="353" t="s">
        <v>249</v>
      </c>
      <c r="H69" s="179">
        <v>954856892</v>
      </c>
      <c r="I69" s="418">
        <v>782268216</v>
      </c>
      <c r="J69" s="143">
        <f t="shared" si="1"/>
        <v>1737125108</v>
      </c>
      <c r="K69" s="4" t="s">
        <v>83</v>
      </c>
      <c r="L69" s="144"/>
    </row>
    <row r="70" spans="1:14" s="133" customFormat="1" ht="38.25" x14ac:dyDescent="0.2">
      <c r="A70" s="53"/>
      <c r="B70" s="132"/>
      <c r="C70" s="132"/>
      <c r="D70" s="132"/>
      <c r="E70" s="6"/>
      <c r="F70" s="337">
        <v>2201</v>
      </c>
      <c r="G70" s="353" t="s">
        <v>293</v>
      </c>
      <c r="H70" s="179"/>
      <c r="I70" s="418">
        <v>6470621306</v>
      </c>
      <c r="J70" s="143">
        <f t="shared" si="1"/>
        <v>6470621306</v>
      </c>
      <c r="K70" s="10" t="s">
        <v>247</v>
      </c>
      <c r="L70" s="144"/>
      <c r="N70" s="355"/>
    </row>
    <row r="71" spans="1:14" s="133" customFormat="1" ht="39.75" customHeight="1" x14ac:dyDescent="0.2">
      <c r="A71" s="59"/>
      <c r="B71" s="59"/>
      <c r="C71" s="59"/>
      <c r="D71" s="59"/>
      <c r="E71" s="4" t="s">
        <v>97</v>
      </c>
      <c r="F71" s="337">
        <v>2202</v>
      </c>
      <c r="G71" s="352" t="s">
        <v>294</v>
      </c>
      <c r="H71" s="179">
        <f>177212781+351713857</f>
        <v>528926638</v>
      </c>
      <c r="I71" s="341"/>
      <c r="J71" s="143">
        <f t="shared" si="1"/>
        <v>528926638</v>
      </c>
      <c r="K71" s="4" t="s">
        <v>83</v>
      </c>
      <c r="L71" s="144"/>
    </row>
    <row r="72" spans="1:14" s="125" customFormat="1" x14ac:dyDescent="0.2">
      <c r="A72" s="292">
        <v>1</v>
      </c>
      <c r="B72" s="293">
        <v>6</v>
      </c>
      <c r="C72" s="293"/>
      <c r="D72" s="299"/>
      <c r="E72" s="300" t="s">
        <v>102</v>
      </c>
      <c r="F72" s="295"/>
      <c r="G72" s="296"/>
      <c r="H72" s="297">
        <f>H73+H75</f>
        <v>930423940</v>
      </c>
      <c r="I72" s="297">
        <f>I73+I75</f>
        <v>170115476</v>
      </c>
      <c r="J72" s="297">
        <f>J73+J75</f>
        <v>1100539416</v>
      </c>
      <c r="K72" s="303"/>
      <c r="L72" s="139"/>
    </row>
    <row r="73" spans="1:14" s="125" customFormat="1" ht="25.5" x14ac:dyDescent="0.2">
      <c r="A73" s="317">
        <v>1</v>
      </c>
      <c r="B73" s="320">
        <v>6</v>
      </c>
      <c r="C73" s="320">
        <v>1</v>
      </c>
      <c r="D73" s="70"/>
      <c r="E73" s="65" t="s">
        <v>103</v>
      </c>
      <c r="F73" s="64"/>
      <c r="G73" s="102"/>
      <c r="H73" s="136">
        <f>+SUM(H74:H74)</f>
        <v>900423940</v>
      </c>
      <c r="I73" s="136">
        <f>+SUM(I74:I74)</f>
        <v>53683660</v>
      </c>
      <c r="J73" s="136">
        <f>+SUM(J74:J74)</f>
        <v>954107600</v>
      </c>
      <c r="K73" s="37"/>
      <c r="L73" s="129"/>
    </row>
    <row r="74" spans="1:14" s="133" customFormat="1" ht="51" x14ac:dyDescent="0.2">
      <c r="A74" s="60"/>
      <c r="B74" s="61"/>
      <c r="C74" s="61"/>
      <c r="D74" s="61"/>
      <c r="E74" s="4" t="s">
        <v>104</v>
      </c>
      <c r="F74" s="325">
        <v>2203</v>
      </c>
      <c r="G74" s="351" t="s">
        <v>322</v>
      </c>
      <c r="H74" s="401">
        <f>880423940+20000000</f>
        <v>900423940</v>
      </c>
      <c r="I74" s="411">
        <v>53683660</v>
      </c>
      <c r="J74" s="9">
        <f>+I74+H74</f>
        <v>954107600</v>
      </c>
      <c r="K74" s="4" t="s">
        <v>105</v>
      </c>
      <c r="L74" s="53" t="s">
        <v>106</v>
      </c>
    </row>
    <row r="75" spans="1:14" s="125" customFormat="1" ht="29.25" customHeight="1" thickBot="1" x14ac:dyDescent="0.25">
      <c r="A75" s="317">
        <v>1</v>
      </c>
      <c r="B75" s="318">
        <v>6</v>
      </c>
      <c r="C75" s="318">
        <v>2</v>
      </c>
      <c r="D75" s="69"/>
      <c r="E75" s="62" t="s">
        <v>107</v>
      </c>
      <c r="F75" s="54"/>
      <c r="G75" s="57"/>
      <c r="H75" s="13">
        <f>+SUM(H76:H76)</f>
        <v>30000000</v>
      </c>
      <c r="I75" s="13">
        <f>+SUM(I76:I76)</f>
        <v>116431816</v>
      </c>
      <c r="J75" s="13">
        <f>+SUM(J76:J76)</f>
        <v>146431816</v>
      </c>
      <c r="K75" s="37"/>
      <c r="L75" s="129"/>
    </row>
    <row r="76" spans="1:14" s="133" customFormat="1" ht="39" thickBot="1" x14ac:dyDescent="0.25">
      <c r="A76" s="60"/>
      <c r="B76" s="61"/>
      <c r="C76" s="61"/>
      <c r="D76" s="68"/>
      <c r="E76" s="3" t="s">
        <v>108</v>
      </c>
      <c r="F76" s="325">
        <v>2204</v>
      </c>
      <c r="G76" s="330" t="s">
        <v>323</v>
      </c>
      <c r="H76" s="401">
        <v>30000000</v>
      </c>
      <c r="I76" s="412">
        <v>116431816</v>
      </c>
      <c r="J76" s="9">
        <f>H76+I76</f>
        <v>146431816</v>
      </c>
      <c r="K76" s="4" t="s">
        <v>105</v>
      </c>
      <c r="L76" s="53" t="s">
        <v>109</v>
      </c>
    </row>
    <row r="77" spans="1:14" s="125" customFormat="1" ht="25.5" x14ac:dyDescent="0.2">
      <c r="A77" s="284">
        <v>1</v>
      </c>
      <c r="B77" s="285">
        <v>7</v>
      </c>
      <c r="C77" s="285"/>
      <c r="D77" s="285"/>
      <c r="E77" s="300" t="s">
        <v>110</v>
      </c>
      <c r="F77" s="295"/>
      <c r="G77" s="296"/>
      <c r="H77" s="289">
        <f>H78+H80+H82+H84</f>
        <v>655211970</v>
      </c>
      <c r="I77" s="289">
        <f>I78+I80+I82+I84</f>
        <v>660277163</v>
      </c>
      <c r="J77" s="290">
        <f>I77+H77</f>
        <v>1315489133</v>
      </c>
      <c r="K77" s="301"/>
      <c r="L77" s="129"/>
    </row>
    <row r="78" spans="1:14" s="125" customFormat="1" ht="29.25" customHeight="1" x14ac:dyDescent="0.2">
      <c r="A78" s="317">
        <v>1</v>
      </c>
      <c r="B78" s="318">
        <v>7</v>
      </c>
      <c r="C78" s="318">
        <v>1</v>
      </c>
      <c r="D78" s="69"/>
      <c r="E78" s="65" t="s">
        <v>111</v>
      </c>
      <c r="F78" s="54"/>
      <c r="G78" s="57"/>
      <c r="H78" s="13">
        <f>+SUM(H79:H79)</f>
        <v>640211970</v>
      </c>
      <c r="I78" s="13">
        <f>+SUM(I79:I79)</f>
        <v>75603004</v>
      </c>
      <c r="J78" s="13">
        <f>+SUM(J79:J79)</f>
        <v>715814974</v>
      </c>
      <c r="K78" s="39"/>
      <c r="L78" s="129"/>
    </row>
    <row r="79" spans="1:14" s="133" customFormat="1" ht="44.25" customHeight="1" x14ac:dyDescent="0.2">
      <c r="A79" s="58">
        <v>1</v>
      </c>
      <c r="B79" s="59">
        <v>7</v>
      </c>
      <c r="C79" s="59">
        <v>1</v>
      </c>
      <c r="D79" s="59">
        <v>1</v>
      </c>
      <c r="E79" s="4" t="s">
        <v>112</v>
      </c>
      <c r="F79" s="325">
        <v>2205</v>
      </c>
      <c r="G79" s="351" t="s">
        <v>320</v>
      </c>
      <c r="H79" s="206">
        <v>640211970</v>
      </c>
      <c r="I79" s="118">
        <v>75603004</v>
      </c>
      <c r="J79" s="145">
        <f>+I79+H79</f>
        <v>715814974</v>
      </c>
      <c r="K79" s="4" t="s">
        <v>252</v>
      </c>
      <c r="L79" s="53" t="s">
        <v>113</v>
      </c>
    </row>
    <row r="80" spans="1:14" s="125" customFormat="1" x14ac:dyDescent="0.2">
      <c r="A80" s="317">
        <v>1</v>
      </c>
      <c r="B80" s="318">
        <v>7</v>
      </c>
      <c r="C80" s="318">
        <v>2</v>
      </c>
      <c r="D80" s="69"/>
      <c r="E80" s="56" t="s">
        <v>114</v>
      </c>
      <c r="F80" s="54"/>
      <c r="G80" s="56"/>
      <c r="H80" s="203">
        <f>+SUM(H81:H81)</f>
        <v>15000000</v>
      </c>
      <c r="I80" s="203">
        <f>+SUM(I81:I81)</f>
        <v>24400000</v>
      </c>
      <c r="J80" s="203">
        <f>+SUM(J81:J81)</f>
        <v>39400000</v>
      </c>
      <c r="K80" s="39"/>
      <c r="L80" s="129"/>
    </row>
    <row r="81" spans="1:12" s="125" customFormat="1" ht="51.75" customHeight="1" x14ac:dyDescent="0.2">
      <c r="A81" s="58"/>
      <c r="B81" s="59"/>
      <c r="C81" s="59"/>
      <c r="D81" s="59"/>
      <c r="E81" s="4" t="s">
        <v>337</v>
      </c>
      <c r="F81" s="325">
        <v>2206</v>
      </c>
      <c r="G81" s="396" t="s">
        <v>332</v>
      </c>
      <c r="H81" s="118">
        <v>15000000</v>
      </c>
      <c r="I81" s="206">
        <v>24400000</v>
      </c>
      <c r="J81" s="137">
        <f>+I81+H81</f>
        <v>39400000</v>
      </c>
      <c r="K81" s="4" t="s">
        <v>105</v>
      </c>
      <c r="L81" s="131" t="s">
        <v>115</v>
      </c>
    </row>
    <row r="82" spans="1:12" s="125" customFormat="1" ht="27" customHeight="1" x14ac:dyDescent="0.2">
      <c r="A82" s="317">
        <v>1</v>
      </c>
      <c r="B82" s="318">
        <v>7</v>
      </c>
      <c r="C82" s="318">
        <v>3</v>
      </c>
      <c r="D82" s="69"/>
      <c r="E82" s="56" t="s">
        <v>116</v>
      </c>
      <c r="F82" s="54"/>
      <c r="G82" s="56"/>
      <c r="H82" s="203">
        <f>+SUM(H83:H83)</f>
        <v>0</v>
      </c>
      <c r="I82" s="203">
        <f>+SUM(I83:I83)</f>
        <v>55045455</v>
      </c>
      <c r="J82" s="203">
        <f>+SUM(J83:J83)</f>
        <v>55045455</v>
      </c>
      <c r="K82" s="39"/>
      <c r="L82" s="129"/>
    </row>
    <row r="83" spans="1:12" s="125" customFormat="1" ht="39" customHeight="1" x14ac:dyDescent="0.2">
      <c r="A83" s="58"/>
      <c r="B83" s="59"/>
      <c r="C83" s="59"/>
      <c r="D83" s="59"/>
      <c r="E83" s="4" t="s">
        <v>117</v>
      </c>
      <c r="F83" s="325">
        <v>2207</v>
      </c>
      <c r="G83" s="351" t="s">
        <v>333</v>
      </c>
      <c r="H83" s="339"/>
      <c r="I83" s="411">
        <v>55045455</v>
      </c>
      <c r="J83" s="137">
        <f>+I83+H83</f>
        <v>55045455</v>
      </c>
      <c r="K83" s="4" t="s">
        <v>105</v>
      </c>
      <c r="L83" s="131" t="s">
        <v>118</v>
      </c>
    </row>
    <row r="84" spans="1:12" s="125" customFormat="1" x14ac:dyDescent="0.2">
      <c r="A84" s="317">
        <v>1</v>
      </c>
      <c r="B84" s="318">
        <v>7</v>
      </c>
      <c r="C84" s="318">
        <v>4</v>
      </c>
      <c r="D84" s="69"/>
      <c r="E84" s="56" t="s">
        <v>119</v>
      </c>
      <c r="F84" s="54"/>
      <c r="G84" s="56"/>
      <c r="H84" s="203">
        <f>+SUM(H85:H85)</f>
        <v>0</v>
      </c>
      <c r="I84" s="203">
        <f>+SUM(I85:I85)</f>
        <v>505228704</v>
      </c>
      <c r="J84" s="203">
        <f>+SUM(J85:J85)</f>
        <v>505228704</v>
      </c>
      <c r="K84" s="39"/>
      <c r="L84" s="129"/>
    </row>
    <row r="85" spans="1:12" s="125" customFormat="1" ht="25.5" x14ac:dyDescent="0.2">
      <c r="A85" s="58"/>
      <c r="B85" s="59"/>
      <c r="C85" s="59"/>
      <c r="D85" s="59"/>
      <c r="E85" s="4" t="s">
        <v>120</v>
      </c>
      <c r="F85" s="325">
        <v>2208</v>
      </c>
      <c r="G85" s="396" t="s">
        <v>324</v>
      </c>
      <c r="H85" s="389"/>
      <c r="I85" s="223">
        <v>505228704</v>
      </c>
      <c r="J85" s="137">
        <f>+I85+H85</f>
        <v>505228704</v>
      </c>
      <c r="K85" s="4" t="s">
        <v>105</v>
      </c>
      <c r="L85" s="131" t="s">
        <v>121</v>
      </c>
    </row>
    <row r="86" spans="1:12" s="125" customFormat="1" ht="25.5" x14ac:dyDescent="0.2">
      <c r="A86" s="284">
        <v>1</v>
      </c>
      <c r="B86" s="285">
        <v>8</v>
      </c>
      <c r="C86" s="285"/>
      <c r="D86" s="285"/>
      <c r="E86" s="300" t="s">
        <v>122</v>
      </c>
      <c r="F86" s="287"/>
      <c r="G86" s="309"/>
      <c r="H86" s="289">
        <f>H87+H89+H91+H93+H95+H97</f>
        <v>610211970</v>
      </c>
      <c r="I86" s="289">
        <f>I87+I89+I91+I93+I95+I97</f>
        <v>355326518</v>
      </c>
      <c r="J86" s="290">
        <f>I86+H86</f>
        <v>965538488</v>
      </c>
      <c r="K86" s="388"/>
      <c r="L86" s="129"/>
    </row>
    <row r="87" spans="1:12" s="125" customFormat="1" ht="13.5" thickBot="1" x14ac:dyDescent="0.25">
      <c r="A87" s="317">
        <v>1</v>
      </c>
      <c r="B87" s="318">
        <v>8</v>
      </c>
      <c r="C87" s="318">
        <v>1</v>
      </c>
      <c r="D87" s="69"/>
      <c r="E87" s="55" t="s">
        <v>123</v>
      </c>
      <c r="F87" s="54"/>
      <c r="G87" s="57"/>
      <c r="H87" s="13">
        <f>+SUM(H88:H88)</f>
        <v>15000000</v>
      </c>
      <c r="I87" s="13">
        <f>+SUM(I88:I88)</f>
        <v>25798420</v>
      </c>
      <c r="J87" s="13">
        <f>+SUM(J88:J88)</f>
        <v>40798420</v>
      </c>
      <c r="K87" s="39"/>
      <c r="L87" s="129"/>
    </row>
    <row r="88" spans="1:12" s="125" customFormat="1" ht="25.5" x14ac:dyDescent="0.2">
      <c r="A88" s="58"/>
      <c r="B88" s="59"/>
      <c r="C88" s="59"/>
      <c r="D88" s="59"/>
      <c r="E88" s="7" t="s">
        <v>124</v>
      </c>
      <c r="F88" s="325">
        <v>2209</v>
      </c>
      <c r="G88" s="327" t="s">
        <v>325</v>
      </c>
      <c r="H88" s="118">
        <v>15000000</v>
      </c>
      <c r="I88" s="413">
        <v>25798420</v>
      </c>
      <c r="J88" s="113">
        <f>+I88+H88</f>
        <v>40798420</v>
      </c>
      <c r="K88" s="4" t="s">
        <v>105</v>
      </c>
      <c r="L88" s="131" t="s">
        <v>125</v>
      </c>
    </row>
    <row r="89" spans="1:12" s="125" customFormat="1" x14ac:dyDescent="0.2">
      <c r="A89" s="317">
        <v>1</v>
      </c>
      <c r="B89" s="318">
        <v>8</v>
      </c>
      <c r="C89" s="318">
        <v>2</v>
      </c>
      <c r="D89" s="69"/>
      <c r="E89" s="72" t="s">
        <v>126</v>
      </c>
      <c r="F89" s="54"/>
      <c r="G89" s="57"/>
      <c r="H89" s="13">
        <f>+SUM(H90:H90)</f>
        <v>20000000</v>
      </c>
      <c r="I89" s="13">
        <f>+SUM(I90:I90)</f>
        <v>24593664</v>
      </c>
      <c r="J89" s="13">
        <f>+SUM(J90:J90)</f>
        <v>44593664</v>
      </c>
      <c r="K89" s="39"/>
      <c r="L89" s="129"/>
    </row>
    <row r="90" spans="1:12" s="125" customFormat="1" ht="25.5" x14ac:dyDescent="0.2">
      <c r="A90" s="58"/>
      <c r="B90" s="59"/>
      <c r="C90" s="59"/>
      <c r="D90" s="59"/>
      <c r="E90" s="4" t="s">
        <v>127</v>
      </c>
      <c r="F90" s="325">
        <v>2210</v>
      </c>
      <c r="G90" s="327" t="s">
        <v>326</v>
      </c>
      <c r="H90" s="118">
        <v>20000000</v>
      </c>
      <c r="I90" s="206">
        <v>24593664</v>
      </c>
      <c r="J90" s="113">
        <f>+I90+H90</f>
        <v>44593664</v>
      </c>
      <c r="K90" s="4" t="s">
        <v>105</v>
      </c>
      <c r="L90" s="131" t="s">
        <v>128</v>
      </c>
    </row>
    <row r="91" spans="1:12" s="125" customFormat="1" ht="25.5" x14ac:dyDescent="0.2">
      <c r="A91" s="317">
        <v>1</v>
      </c>
      <c r="B91" s="318">
        <v>8</v>
      </c>
      <c r="C91" s="320">
        <v>3</v>
      </c>
      <c r="D91" s="70"/>
      <c r="E91" s="72" t="s">
        <v>129</v>
      </c>
      <c r="F91" s="64"/>
      <c r="G91" s="102"/>
      <c r="H91" s="16">
        <f>H92</f>
        <v>35000000</v>
      </c>
      <c r="I91" s="13">
        <f>+SUM(I92:I92)</f>
        <v>55000000</v>
      </c>
      <c r="J91" s="13">
        <f>J92</f>
        <v>90000000</v>
      </c>
      <c r="K91" s="39"/>
      <c r="L91" s="129"/>
    </row>
    <row r="92" spans="1:12" s="125" customFormat="1" ht="25.5" x14ac:dyDescent="0.2">
      <c r="A92" s="58"/>
      <c r="B92" s="59"/>
      <c r="C92" s="59"/>
      <c r="D92" s="59"/>
      <c r="E92" s="4" t="s">
        <v>130</v>
      </c>
      <c r="F92" s="325">
        <v>2211</v>
      </c>
      <c r="G92" s="351" t="s">
        <v>334</v>
      </c>
      <c r="H92" s="120">
        <v>35000000</v>
      </c>
      <c r="I92" s="414">
        <v>55000000</v>
      </c>
      <c r="J92" s="113">
        <f>+I92+H92</f>
        <v>90000000</v>
      </c>
      <c r="K92" s="4" t="s">
        <v>105</v>
      </c>
      <c r="L92" s="131"/>
    </row>
    <row r="93" spans="1:12" s="125" customFormat="1" ht="34.5" customHeight="1" x14ac:dyDescent="0.2">
      <c r="A93" s="317">
        <v>1</v>
      </c>
      <c r="B93" s="318">
        <v>8</v>
      </c>
      <c r="C93" s="318">
        <v>4</v>
      </c>
      <c r="D93" s="54"/>
      <c r="E93" s="56" t="s">
        <v>131</v>
      </c>
      <c r="F93" s="54"/>
      <c r="G93" s="56"/>
      <c r="H93" s="203">
        <f>+SUM(H94:H94)</f>
        <v>440211970</v>
      </c>
      <c r="I93" s="13">
        <f>+SUM(I94:I94)</f>
        <v>84477474</v>
      </c>
      <c r="J93" s="13">
        <f>+SUM(J94:J94)</f>
        <v>524689444</v>
      </c>
      <c r="K93" s="39"/>
      <c r="L93" s="129"/>
    </row>
    <row r="94" spans="1:12" s="125" customFormat="1" ht="38.25" x14ac:dyDescent="0.2">
      <c r="A94" s="59"/>
      <c r="B94" s="59"/>
      <c r="C94" s="59"/>
      <c r="D94" s="59"/>
      <c r="E94" s="4" t="s">
        <v>132</v>
      </c>
      <c r="F94" s="325">
        <v>2212</v>
      </c>
      <c r="G94" s="396" t="s">
        <v>335</v>
      </c>
      <c r="H94" s="402">
        <v>440211970</v>
      </c>
      <c r="I94" s="410">
        <v>84477474</v>
      </c>
      <c r="J94" s="113">
        <f>+I94+H94</f>
        <v>524689444</v>
      </c>
      <c r="K94" s="4" t="s">
        <v>105</v>
      </c>
      <c r="L94" s="131" t="s">
        <v>133</v>
      </c>
    </row>
    <row r="95" spans="1:12" s="125" customFormat="1" ht="13.5" thickBot="1" x14ac:dyDescent="0.25">
      <c r="A95" s="281">
        <v>1</v>
      </c>
      <c r="B95" s="282">
        <v>8</v>
      </c>
      <c r="C95" s="282">
        <v>5</v>
      </c>
      <c r="D95" s="81"/>
      <c r="E95" s="62" t="s">
        <v>134</v>
      </c>
      <c r="F95" s="80"/>
      <c r="G95" s="82"/>
      <c r="H95" s="13">
        <f>SUM(H96:H96)</f>
        <v>25000000</v>
      </c>
      <c r="I95" s="13">
        <f>SUM(I96:I96)</f>
        <v>65004230</v>
      </c>
      <c r="J95" s="2">
        <f>I95+H95</f>
        <v>90004230</v>
      </c>
      <c r="K95" s="39"/>
      <c r="L95" s="129"/>
    </row>
    <row r="96" spans="1:12" s="125" customFormat="1" ht="25.5" x14ac:dyDescent="0.2">
      <c r="A96" s="58"/>
      <c r="B96" s="59"/>
      <c r="C96" s="59"/>
      <c r="D96" s="59"/>
      <c r="E96" s="7" t="s">
        <v>135</v>
      </c>
      <c r="F96" s="325">
        <v>2213</v>
      </c>
      <c r="G96" s="330" t="s">
        <v>336</v>
      </c>
      <c r="H96" s="401">
        <v>25000000</v>
      </c>
      <c r="I96" s="409">
        <v>65004230</v>
      </c>
      <c r="J96" s="113">
        <f>+I96+H96</f>
        <v>90004230</v>
      </c>
      <c r="K96" s="4" t="s">
        <v>105</v>
      </c>
      <c r="L96" s="131"/>
    </row>
    <row r="97" spans="1:12" s="125" customFormat="1" ht="26.25" thickBot="1" x14ac:dyDescent="0.25">
      <c r="A97" s="317">
        <v>1</v>
      </c>
      <c r="B97" s="318">
        <v>8</v>
      </c>
      <c r="C97" s="318">
        <v>6</v>
      </c>
      <c r="D97" s="69"/>
      <c r="E97" s="62" t="s">
        <v>136</v>
      </c>
      <c r="F97" s="54"/>
      <c r="G97" s="57"/>
      <c r="H97" s="13">
        <f>SUM(H98:H98)</f>
        <v>75000000</v>
      </c>
      <c r="I97" s="13">
        <f>SUM(I98:I98)</f>
        <v>100452730</v>
      </c>
      <c r="J97" s="2">
        <f>I97+H97</f>
        <v>175452730</v>
      </c>
      <c r="K97" s="39"/>
      <c r="L97" s="129"/>
    </row>
    <row r="98" spans="1:12" s="125" customFormat="1" ht="38.25" x14ac:dyDescent="0.2">
      <c r="A98" s="58"/>
      <c r="B98" s="59"/>
      <c r="C98" s="59"/>
      <c r="D98" s="59"/>
      <c r="E98" s="7" t="s">
        <v>137</v>
      </c>
      <c r="F98" s="325">
        <v>2214</v>
      </c>
      <c r="G98" s="327" t="s">
        <v>327</v>
      </c>
      <c r="H98" s="401">
        <v>75000000</v>
      </c>
      <c r="I98" s="411">
        <v>100452730</v>
      </c>
      <c r="J98" s="113">
        <f>+I98+H98</f>
        <v>175452730</v>
      </c>
      <c r="K98" s="4" t="s">
        <v>105</v>
      </c>
      <c r="L98" s="131"/>
    </row>
    <row r="99" spans="1:12" s="125" customFormat="1" ht="25.5" x14ac:dyDescent="0.2">
      <c r="A99" s="284">
        <v>1</v>
      </c>
      <c r="B99" s="285">
        <v>9</v>
      </c>
      <c r="C99" s="285"/>
      <c r="D99" s="285"/>
      <c r="E99" s="300" t="s">
        <v>138</v>
      </c>
      <c r="F99" s="295"/>
      <c r="G99" s="296"/>
      <c r="H99" s="289">
        <f>H100+H102</f>
        <v>2012968917</v>
      </c>
      <c r="I99" s="289">
        <f>I100+I102</f>
        <v>50438712</v>
      </c>
      <c r="J99" s="290">
        <f>I99+H99</f>
        <v>2063407629</v>
      </c>
      <c r="K99" s="301"/>
      <c r="L99" s="129"/>
    </row>
    <row r="100" spans="1:12" s="125" customFormat="1" ht="30" customHeight="1" thickBot="1" x14ac:dyDescent="0.25">
      <c r="A100" s="317">
        <v>1</v>
      </c>
      <c r="B100" s="318">
        <v>9</v>
      </c>
      <c r="C100" s="318">
        <v>1</v>
      </c>
      <c r="D100" s="69"/>
      <c r="E100" s="55" t="s">
        <v>139</v>
      </c>
      <c r="F100" s="54"/>
      <c r="G100" s="57"/>
      <c r="H100" s="13">
        <f>SUM(H101:H101)</f>
        <v>1849975460</v>
      </c>
      <c r="I100" s="13">
        <f>SUM(I101:I101)</f>
        <v>0</v>
      </c>
      <c r="J100" s="2">
        <f>I100+H100</f>
        <v>1849975460</v>
      </c>
      <c r="K100" s="39"/>
      <c r="L100" s="129"/>
    </row>
    <row r="101" spans="1:12" s="125" customFormat="1" ht="39" customHeight="1" x14ac:dyDescent="0.2">
      <c r="A101" s="58"/>
      <c r="B101" s="59"/>
      <c r="C101" s="59"/>
      <c r="D101" s="59"/>
      <c r="E101" s="7" t="s">
        <v>140</v>
      </c>
      <c r="F101" s="325">
        <v>2215</v>
      </c>
      <c r="G101" s="352" t="s">
        <v>328</v>
      </c>
      <c r="H101" s="118">
        <f>1824975460+25000000</f>
        <v>1849975460</v>
      </c>
      <c r="I101" s="9"/>
      <c r="J101" s="113">
        <f>+I101+H101</f>
        <v>1849975460</v>
      </c>
      <c r="K101" s="4" t="s">
        <v>105</v>
      </c>
      <c r="L101" s="131"/>
    </row>
    <row r="102" spans="1:12" s="125" customFormat="1" ht="30" customHeight="1" x14ac:dyDescent="0.2">
      <c r="A102" s="317">
        <v>1</v>
      </c>
      <c r="B102" s="318">
        <v>9</v>
      </c>
      <c r="C102" s="318">
        <v>2</v>
      </c>
      <c r="D102" s="69"/>
      <c r="E102" s="56" t="s">
        <v>141</v>
      </c>
      <c r="F102" s="54"/>
      <c r="G102" s="57"/>
      <c r="H102" s="13">
        <f>SUM(H103:H103)</f>
        <v>162993457</v>
      </c>
      <c r="I102" s="13">
        <f>SUM(I103:I103)</f>
        <v>50438712</v>
      </c>
      <c r="J102" s="2">
        <f>I102+H102</f>
        <v>213432169</v>
      </c>
      <c r="K102" s="39"/>
      <c r="L102" s="129"/>
    </row>
    <row r="103" spans="1:12" s="125" customFormat="1" ht="39" customHeight="1" x14ac:dyDescent="0.2">
      <c r="A103" s="58"/>
      <c r="B103" s="59"/>
      <c r="C103" s="59"/>
      <c r="D103" s="59"/>
      <c r="E103" s="219" t="s">
        <v>142</v>
      </c>
      <c r="F103" s="325">
        <v>2216</v>
      </c>
      <c r="G103" s="351" t="s">
        <v>329</v>
      </c>
      <c r="H103" s="118">
        <v>162993457</v>
      </c>
      <c r="I103" s="413">
        <v>50438712</v>
      </c>
      <c r="J103" s="113">
        <f>+I103+H103</f>
        <v>213432169</v>
      </c>
      <c r="K103" s="4" t="s">
        <v>105</v>
      </c>
      <c r="L103" s="131"/>
    </row>
    <row r="104" spans="1:12" s="125" customFormat="1" ht="39" thickBot="1" x14ac:dyDescent="0.25">
      <c r="A104" s="258" t="s">
        <v>6</v>
      </c>
      <c r="B104" s="258" t="s">
        <v>7</v>
      </c>
      <c r="C104" s="258" t="s">
        <v>8</v>
      </c>
      <c r="D104" s="258" t="s">
        <v>9</v>
      </c>
      <c r="E104" s="263" t="s">
        <v>10</v>
      </c>
      <c r="F104" s="259"/>
      <c r="G104" s="264"/>
      <c r="H104" s="265" t="s">
        <v>13</v>
      </c>
      <c r="I104" s="266" t="s">
        <v>14</v>
      </c>
      <c r="J104" s="261" t="s">
        <v>15</v>
      </c>
      <c r="K104" s="257"/>
      <c r="L104" s="129"/>
    </row>
    <row r="105" spans="1:12" s="125" customFormat="1" ht="45" customHeight="1" thickBot="1" x14ac:dyDescent="0.25">
      <c r="A105" s="267">
        <v>2</v>
      </c>
      <c r="B105" s="268"/>
      <c r="C105" s="268"/>
      <c r="D105" s="269"/>
      <c r="E105" s="270" t="s">
        <v>143</v>
      </c>
      <c r="F105" s="259"/>
      <c r="G105" s="264"/>
      <c r="H105" s="271">
        <f>H106+H111+H114</f>
        <v>13452988413</v>
      </c>
      <c r="I105" s="271">
        <f>I106+I111+I114</f>
        <v>400018064</v>
      </c>
      <c r="J105" s="271">
        <f>J106+J111+J114</f>
        <v>13853006477</v>
      </c>
      <c r="K105" s="257"/>
      <c r="L105" s="129"/>
    </row>
    <row r="106" spans="1:12" s="125" customFormat="1" ht="25.5" x14ac:dyDescent="0.2">
      <c r="A106" s="284">
        <v>2</v>
      </c>
      <c r="B106" s="285">
        <v>1</v>
      </c>
      <c r="C106" s="285"/>
      <c r="D106" s="285"/>
      <c r="E106" s="300" t="s">
        <v>144</v>
      </c>
      <c r="F106" s="295"/>
      <c r="G106" s="296"/>
      <c r="H106" s="289">
        <f>H107+H109</f>
        <v>1078116000</v>
      </c>
      <c r="I106" s="289">
        <f>I107+I109</f>
        <v>200000000</v>
      </c>
      <c r="J106" s="289">
        <f>J107+J109</f>
        <v>1278116000</v>
      </c>
      <c r="K106" s="301"/>
      <c r="L106" s="129"/>
    </row>
    <row r="107" spans="1:12" s="125" customFormat="1" ht="27.75" customHeight="1" x14ac:dyDescent="0.2">
      <c r="A107" s="317">
        <v>2</v>
      </c>
      <c r="B107" s="318">
        <v>1</v>
      </c>
      <c r="C107" s="318">
        <v>1</v>
      </c>
      <c r="D107" s="69"/>
      <c r="E107" s="65" t="s">
        <v>145</v>
      </c>
      <c r="F107" s="64"/>
      <c r="G107" s="102"/>
      <c r="H107" s="16">
        <f>SUM(H108:H108)</f>
        <v>933116000</v>
      </c>
      <c r="I107" s="16">
        <f>SUM(I108:I108)</f>
        <v>100000000</v>
      </c>
      <c r="J107" s="16">
        <f>SUM(J108:J108)</f>
        <v>1033116000</v>
      </c>
      <c r="K107" s="45"/>
      <c r="L107" s="129"/>
    </row>
    <row r="108" spans="1:12" s="133" customFormat="1" ht="51" x14ac:dyDescent="0.2">
      <c r="A108" s="60"/>
      <c r="B108" s="61"/>
      <c r="C108" s="61"/>
      <c r="D108" s="61"/>
      <c r="E108" s="10" t="s">
        <v>147</v>
      </c>
      <c r="F108" s="325">
        <v>2217</v>
      </c>
      <c r="G108" s="191" t="s">
        <v>314</v>
      </c>
      <c r="H108" s="221">
        <v>933116000</v>
      </c>
      <c r="I108" s="122">
        <v>100000000</v>
      </c>
      <c r="J108" s="123">
        <f>+I108+H108</f>
        <v>1033116000</v>
      </c>
      <c r="K108" s="4" t="s">
        <v>255</v>
      </c>
      <c r="L108" s="131" t="s">
        <v>146</v>
      </c>
    </row>
    <row r="109" spans="1:12" s="148" customFormat="1" ht="25.5" x14ac:dyDescent="0.2">
      <c r="A109" s="323">
        <v>2</v>
      </c>
      <c r="B109" s="324">
        <v>1</v>
      </c>
      <c r="C109" s="324">
        <v>2</v>
      </c>
      <c r="D109" s="83"/>
      <c r="E109" s="200" t="s">
        <v>148</v>
      </c>
      <c r="F109" s="226"/>
      <c r="G109" s="84"/>
      <c r="H109" s="46">
        <f>SUM(H110:H110)</f>
        <v>145000000</v>
      </c>
      <c r="I109" s="46">
        <f>SUM(I110:I110)</f>
        <v>100000000</v>
      </c>
      <c r="J109" s="146">
        <f>I109+H109</f>
        <v>245000000</v>
      </c>
      <c r="K109" s="47"/>
      <c r="L109" s="147"/>
    </row>
    <row r="110" spans="1:12" s="125" customFormat="1" ht="51" x14ac:dyDescent="0.2">
      <c r="A110" s="58"/>
      <c r="B110" s="59"/>
      <c r="C110" s="59"/>
      <c r="D110" s="76"/>
      <c r="E110" s="4" t="s">
        <v>149</v>
      </c>
      <c r="F110" s="325">
        <v>2218</v>
      </c>
      <c r="G110" s="397" t="s">
        <v>315</v>
      </c>
      <c r="H110" s="369">
        <v>145000000</v>
      </c>
      <c r="I110" s="49">
        <v>100000000</v>
      </c>
      <c r="J110" s="107">
        <f>+I110+H110</f>
        <v>245000000</v>
      </c>
      <c r="K110" s="4" t="s">
        <v>255</v>
      </c>
      <c r="L110" s="131"/>
    </row>
    <row r="111" spans="1:12" s="125" customFormat="1" x14ac:dyDescent="0.2">
      <c r="A111" s="292">
        <v>2</v>
      </c>
      <c r="B111" s="293">
        <v>2</v>
      </c>
      <c r="C111" s="293"/>
      <c r="D111" s="304"/>
      <c r="E111" s="305" t="s">
        <v>150</v>
      </c>
      <c r="F111" s="295"/>
      <c r="G111" s="306"/>
      <c r="H111" s="307">
        <f>H112</f>
        <v>100000000</v>
      </c>
      <c r="I111" s="298">
        <f>I112</f>
        <v>200018064</v>
      </c>
      <c r="J111" s="298">
        <f>+I111+H111</f>
        <v>300018064</v>
      </c>
      <c r="K111" s="308"/>
      <c r="L111" s="129"/>
    </row>
    <row r="112" spans="1:12" s="125" customFormat="1" ht="30.75" customHeight="1" thickBot="1" x14ac:dyDescent="0.25">
      <c r="A112" s="317">
        <v>2</v>
      </c>
      <c r="B112" s="318">
        <v>2</v>
      </c>
      <c r="C112" s="318">
        <v>1</v>
      </c>
      <c r="D112" s="69"/>
      <c r="E112" s="55" t="s">
        <v>151</v>
      </c>
      <c r="F112" s="54"/>
      <c r="G112" s="57"/>
      <c r="H112" s="13">
        <f>SUM(H113:H113)</f>
        <v>100000000</v>
      </c>
      <c r="I112" s="13">
        <f>SUM(I113:I113)</f>
        <v>200018064</v>
      </c>
      <c r="J112" s="13">
        <f>SUM(J113:J113)</f>
        <v>300018064</v>
      </c>
      <c r="K112" s="39"/>
      <c r="L112" s="129"/>
    </row>
    <row r="113" spans="1:12" s="125" customFormat="1" ht="39" customHeight="1" x14ac:dyDescent="0.2">
      <c r="A113" s="58"/>
      <c r="B113" s="59"/>
      <c r="C113" s="59"/>
      <c r="D113" s="76"/>
      <c r="E113" s="7" t="s">
        <v>152</v>
      </c>
      <c r="F113" s="325">
        <v>2219</v>
      </c>
      <c r="G113" s="351" t="s">
        <v>316</v>
      </c>
      <c r="H113" s="368">
        <v>100000000</v>
      </c>
      <c r="I113" s="49">
        <v>200018064</v>
      </c>
      <c r="J113" s="107">
        <f>+I113+H113</f>
        <v>300018064</v>
      </c>
      <c r="K113" s="4" t="s">
        <v>255</v>
      </c>
      <c r="L113" s="131"/>
    </row>
    <row r="114" spans="1:12" s="125" customFormat="1" ht="25.5" x14ac:dyDescent="0.2">
      <c r="A114" s="292">
        <v>2</v>
      </c>
      <c r="B114" s="293">
        <v>3</v>
      </c>
      <c r="C114" s="293"/>
      <c r="D114" s="304"/>
      <c r="E114" s="305" t="s">
        <v>153</v>
      </c>
      <c r="F114" s="295"/>
      <c r="G114" s="306"/>
      <c r="H114" s="307">
        <f>H115+H117+H119+H122+H124</f>
        <v>12274872413</v>
      </c>
      <c r="I114" s="307">
        <f>I115+I117+I119+I122+I124</f>
        <v>0</v>
      </c>
      <c r="J114" s="298">
        <f>I114+H114</f>
        <v>12274872413</v>
      </c>
      <c r="K114" s="301"/>
      <c r="L114" s="129"/>
    </row>
    <row r="115" spans="1:12" s="125" customFormat="1" ht="39" customHeight="1" thickBot="1" x14ac:dyDescent="0.25">
      <c r="A115" s="317">
        <v>2</v>
      </c>
      <c r="B115" s="318">
        <v>3</v>
      </c>
      <c r="C115" s="318">
        <v>1</v>
      </c>
      <c r="D115" s="69"/>
      <c r="E115" s="55" t="s">
        <v>154</v>
      </c>
      <c r="F115" s="54"/>
      <c r="G115" s="57"/>
      <c r="H115" s="13">
        <f>SUM(H116:H116)</f>
        <v>4064893145</v>
      </c>
      <c r="I115" s="13">
        <f>SUM(I116:I116)</f>
        <v>0</v>
      </c>
      <c r="J115" s="13">
        <f>SUM(J116:J116)</f>
        <v>4064893145</v>
      </c>
      <c r="K115" s="28"/>
      <c r="L115" s="129"/>
    </row>
    <row r="116" spans="1:12" s="133" customFormat="1" ht="45" customHeight="1" x14ac:dyDescent="0.2">
      <c r="A116" s="60"/>
      <c r="B116" s="61"/>
      <c r="C116" s="61"/>
      <c r="D116" s="68"/>
      <c r="E116" s="7" t="s">
        <v>155</v>
      </c>
      <c r="F116" s="325">
        <v>2220</v>
      </c>
      <c r="G116" s="330" t="s">
        <v>296</v>
      </c>
      <c r="H116" s="216">
        <v>4064893145</v>
      </c>
      <c r="I116" s="9"/>
      <c r="J116" s="97">
        <f>+I116+H116</f>
        <v>4064893145</v>
      </c>
      <c r="K116" s="1" t="s">
        <v>156</v>
      </c>
      <c r="L116" s="53"/>
    </row>
    <row r="117" spans="1:12" s="125" customFormat="1" ht="27.75" customHeight="1" thickBot="1" x14ac:dyDescent="0.25">
      <c r="A117" s="317">
        <v>2</v>
      </c>
      <c r="B117" s="318">
        <v>3</v>
      </c>
      <c r="C117" s="318">
        <v>2</v>
      </c>
      <c r="D117" s="69"/>
      <c r="E117" s="62" t="s">
        <v>157</v>
      </c>
      <c r="F117" s="54"/>
      <c r="G117" s="57"/>
      <c r="H117" s="13">
        <f>SUM(H118:H118)</f>
        <v>2034342040</v>
      </c>
      <c r="I117" s="13">
        <f>SUM(I118:I118)</f>
        <v>0</v>
      </c>
      <c r="J117" s="13">
        <f>SUM(J118:J118)</f>
        <v>2034342040</v>
      </c>
      <c r="K117" s="28"/>
      <c r="L117" s="129"/>
    </row>
    <row r="118" spans="1:12" s="133" customFormat="1" ht="25.5" x14ac:dyDescent="0.2">
      <c r="A118" s="77"/>
      <c r="B118" s="78"/>
      <c r="C118" s="78"/>
      <c r="D118" s="79"/>
      <c r="E118" s="7" t="s">
        <v>158</v>
      </c>
      <c r="F118" s="325">
        <v>2221</v>
      </c>
      <c r="G118" s="351" t="s">
        <v>307</v>
      </c>
      <c r="H118" s="213">
        <v>2034342040</v>
      </c>
      <c r="I118" s="143"/>
      <c r="J118" s="112">
        <f>+I118+H118</f>
        <v>2034342040</v>
      </c>
      <c r="K118" s="4" t="s">
        <v>159</v>
      </c>
      <c r="L118" s="53" t="s">
        <v>105</v>
      </c>
    </row>
    <row r="119" spans="1:12" s="125" customFormat="1" ht="27.75" customHeight="1" x14ac:dyDescent="0.2">
      <c r="A119" s="281">
        <v>2</v>
      </c>
      <c r="B119" s="282">
        <v>3</v>
      </c>
      <c r="C119" s="282">
        <v>3</v>
      </c>
      <c r="D119" s="81"/>
      <c r="E119" s="62" t="s">
        <v>160</v>
      </c>
      <c r="F119" s="54"/>
      <c r="G119" s="56"/>
      <c r="H119" s="13">
        <f>SUM(H120:H121)</f>
        <v>5477010485</v>
      </c>
      <c r="I119" s="13">
        <f>SUM(I120:I121)</f>
        <v>0</v>
      </c>
      <c r="J119" s="13">
        <f>SUM(J120:J121)</f>
        <v>5477010485</v>
      </c>
      <c r="K119" s="28"/>
      <c r="L119" s="129"/>
    </row>
    <row r="120" spans="1:12" s="133" customFormat="1" ht="38.25" x14ac:dyDescent="0.2">
      <c r="A120" s="77"/>
      <c r="B120" s="78"/>
      <c r="C120" s="78"/>
      <c r="D120" s="79"/>
      <c r="E120" s="4" t="s">
        <v>162</v>
      </c>
      <c r="F120" s="356">
        <v>2222</v>
      </c>
      <c r="G120" s="351" t="s">
        <v>308</v>
      </c>
      <c r="H120" s="179">
        <v>365000100</v>
      </c>
      <c r="I120" s="9"/>
      <c r="J120" s="97">
        <f>+I120+H120</f>
        <v>365000100</v>
      </c>
      <c r="K120" s="4" t="s">
        <v>159</v>
      </c>
      <c r="L120" s="53" t="s">
        <v>161</v>
      </c>
    </row>
    <row r="121" spans="1:12" s="133" customFormat="1" ht="25.5" x14ac:dyDescent="0.2">
      <c r="A121" s="61"/>
      <c r="B121" s="61"/>
      <c r="C121" s="61"/>
      <c r="D121" s="61"/>
      <c r="E121" s="4"/>
      <c r="F121" s="356">
        <v>2223</v>
      </c>
      <c r="G121" s="351" t="s">
        <v>311</v>
      </c>
      <c r="H121" s="204">
        <v>5112010385</v>
      </c>
      <c r="I121" s="9"/>
      <c r="J121" s="97">
        <f>+I121+H121</f>
        <v>5112010385</v>
      </c>
      <c r="K121" s="4" t="s">
        <v>159</v>
      </c>
      <c r="L121" s="53" t="s">
        <v>163</v>
      </c>
    </row>
    <row r="122" spans="1:12" s="125" customFormat="1" ht="27.75" customHeight="1" x14ac:dyDescent="0.2">
      <c r="A122" s="281">
        <v>2</v>
      </c>
      <c r="B122" s="282">
        <v>3</v>
      </c>
      <c r="C122" s="282">
        <v>4</v>
      </c>
      <c r="D122" s="81"/>
      <c r="E122" s="56" t="s">
        <v>164</v>
      </c>
      <c r="F122" s="54"/>
      <c r="G122" s="56"/>
      <c r="H122" s="13">
        <f>SUM(H123:H123)</f>
        <v>502000000</v>
      </c>
      <c r="I122" s="13">
        <f>SUM(I123:I123)</f>
        <v>0</v>
      </c>
      <c r="J122" s="13">
        <f>SUM(J123:J123)</f>
        <v>502000000</v>
      </c>
      <c r="K122" s="28"/>
      <c r="L122" s="129"/>
    </row>
    <row r="123" spans="1:12" s="133" customFormat="1" ht="39" customHeight="1" x14ac:dyDescent="0.2">
      <c r="A123" s="77"/>
      <c r="B123" s="78"/>
      <c r="C123" s="78"/>
      <c r="D123" s="79"/>
      <c r="E123" s="4" t="s">
        <v>165</v>
      </c>
      <c r="F123" s="325">
        <v>2224</v>
      </c>
      <c r="G123" s="351" t="s">
        <v>309</v>
      </c>
      <c r="H123" s="204">
        <v>502000000</v>
      </c>
      <c r="I123" s="143"/>
      <c r="J123" s="112">
        <f>+I123+H123</f>
        <v>502000000</v>
      </c>
      <c r="K123" s="4" t="s">
        <v>159</v>
      </c>
      <c r="L123" s="53"/>
    </row>
    <row r="124" spans="1:12" s="125" customFormat="1" ht="27.75" customHeight="1" x14ac:dyDescent="0.2">
      <c r="A124" s="281">
        <v>2</v>
      </c>
      <c r="B124" s="282">
        <v>3</v>
      </c>
      <c r="C124" s="282">
        <v>5</v>
      </c>
      <c r="D124" s="81"/>
      <c r="E124" s="56" t="s">
        <v>166</v>
      </c>
      <c r="F124" s="54"/>
      <c r="G124" s="56"/>
      <c r="H124" s="13">
        <f>SUM(H125:H125)</f>
        <v>196626743</v>
      </c>
      <c r="I124" s="13">
        <f>SUM(I125:I125)</f>
        <v>0</v>
      </c>
      <c r="J124" s="13">
        <f>SUM(J125:J125)</f>
        <v>196626743</v>
      </c>
      <c r="K124" s="28"/>
      <c r="L124" s="129"/>
    </row>
    <row r="125" spans="1:12" s="133" customFormat="1" ht="26.25" thickBot="1" x14ac:dyDescent="0.25">
      <c r="A125" s="60"/>
      <c r="B125" s="61"/>
      <c r="C125" s="61"/>
      <c r="D125" s="68"/>
      <c r="E125" s="4" t="s">
        <v>167</v>
      </c>
      <c r="F125" s="325">
        <v>2225</v>
      </c>
      <c r="G125" s="351" t="s">
        <v>310</v>
      </c>
      <c r="H125" s="204">
        <v>196626743</v>
      </c>
      <c r="J125" s="97">
        <f>+I125+H125</f>
        <v>196626743</v>
      </c>
      <c r="K125" s="4" t="s">
        <v>159</v>
      </c>
      <c r="L125" s="53"/>
    </row>
    <row r="126" spans="1:12" s="125" customFormat="1" ht="39" thickBot="1" x14ac:dyDescent="0.25">
      <c r="A126" s="272" t="s">
        <v>6</v>
      </c>
      <c r="B126" s="272" t="s">
        <v>7</v>
      </c>
      <c r="C126" s="272" t="s">
        <v>8</v>
      </c>
      <c r="D126" s="272" t="s">
        <v>9</v>
      </c>
      <c r="E126" s="273" t="s">
        <v>10</v>
      </c>
      <c r="F126" s="259"/>
      <c r="G126" s="264"/>
      <c r="H126" s="274" t="s">
        <v>13</v>
      </c>
      <c r="I126" s="275" t="s">
        <v>14</v>
      </c>
      <c r="J126" s="276" t="s">
        <v>15</v>
      </c>
      <c r="K126" s="257"/>
      <c r="L126" s="129"/>
    </row>
    <row r="127" spans="1:12" s="125" customFormat="1" ht="30.75" customHeight="1" thickBot="1" x14ac:dyDescent="0.25">
      <c r="A127" s="267">
        <v>3</v>
      </c>
      <c r="B127" s="277"/>
      <c r="C127" s="277"/>
      <c r="D127" s="278"/>
      <c r="E127" s="270" t="s">
        <v>168</v>
      </c>
      <c r="F127" s="259"/>
      <c r="G127" s="264"/>
      <c r="H127" s="271">
        <f>H128+H131+H136</f>
        <v>2264045944</v>
      </c>
      <c r="I127" s="271">
        <f>I128+I131+I136</f>
        <v>151206007</v>
      </c>
      <c r="J127" s="271">
        <f>J128+J131+J136</f>
        <v>2415251951</v>
      </c>
      <c r="K127" s="257"/>
      <c r="L127" s="129"/>
    </row>
    <row r="128" spans="1:12" s="133" customFormat="1" ht="38.25" x14ac:dyDescent="0.2">
      <c r="A128" s="315">
        <v>3</v>
      </c>
      <c r="B128" s="315">
        <v>1</v>
      </c>
      <c r="C128" s="315"/>
      <c r="D128" s="315"/>
      <c r="E128" s="300" t="s">
        <v>169</v>
      </c>
      <c r="F128" s="310"/>
      <c r="G128" s="300"/>
      <c r="H128" s="311">
        <f>+H129</f>
        <v>923488040</v>
      </c>
      <c r="I128" s="311">
        <f>+I129</f>
        <v>0</v>
      </c>
      <c r="J128" s="311">
        <f>+J129</f>
        <v>923488040</v>
      </c>
      <c r="K128" s="301"/>
      <c r="L128" s="144"/>
    </row>
    <row r="129" spans="1:15" s="150" customFormat="1" ht="38.25" x14ac:dyDescent="0.2">
      <c r="A129" s="317">
        <v>3</v>
      </c>
      <c r="B129" s="318">
        <v>1</v>
      </c>
      <c r="C129" s="318">
        <v>1</v>
      </c>
      <c r="D129" s="81"/>
      <c r="E129" s="72" t="s">
        <v>170</v>
      </c>
      <c r="F129" s="54"/>
      <c r="G129" s="57"/>
      <c r="H129" s="13">
        <f>SUM(H130:H130)</f>
        <v>923488040</v>
      </c>
      <c r="I129" s="13">
        <f>SUM(I130:I130)</f>
        <v>0</v>
      </c>
      <c r="J129" s="13">
        <f>SUM(J130:J130)</f>
        <v>923488040</v>
      </c>
      <c r="K129" s="40"/>
      <c r="L129" s="149"/>
    </row>
    <row r="130" spans="1:15" s="106" customFormat="1" ht="39.75" customHeight="1" x14ac:dyDescent="0.2">
      <c r="A130" s="58"/>
      <c r="B130" s="59"/>
      <c r="C130" s="59"/>
      <c r="D130" s="85"/>
      <c r="E130" s="4" t="s">
        <v>171</v>
      </c>
      <c r="F130" s="325">
        <v>2226</v>
      </c>
      <c r="G130" s="351" t="s">
        <v>312</v>
      </c>
      <c r="H130" s="206">
        <v>923488040</v>
      </c>
      <c r="I130" s="118"/>
      <c r="J130" s="151">
        <f>+I130+H130</f>
        <v>923488040</v>
      </c>
      <c r="K130" s="4" t="s">
        <v>26</v>
      </c>
      <c r="L130" s="130" t="s">
        <v>172</v>
      </c>
    </row>
    <row r="131" spans="1:15" s="35" customFormat="1" ht="25.5" x14ac:dyDescent="0.2">
      <c r="A131" s="315">
        <v>3</v>
      </c>
      <c r="B131" s="315">
        <v>2</v>
      </c>
      <c r="C131" s="315"/>
      <c r="D131" s="315"/>
      <c r="E131" s="300" t="s">
        <v>173</v>
      </c>
      <c r="F131" s="310"/>
      <c r="G131" s="300"/>
      <c r="H131" s="312">
        <f>+H132+H134</f>
        <v>215000000</v>
      </c>
      <c r="I131" s="300"/>
      <c r="J131" s="313">
        <f>+I131+H131</f>
        <v>215000000</v>
      </c>
      <c r="K131" s="314"/>
      <c r="L131" s="192"/>
      <c r="M131" s="192"/>
      <c r="N131" s="192"/>
      <c r="O131" s="192"/>
    </row>
    <row r="132" spans="1:15" s="150" customFormat="1" ht="35.25" customHeight="1" thickBot="1" x14ac:dyDescent="0.25">
      <c r="A132" s="317">
        <v>3</v>
      </c>
      <c r="B132" s="318">
        <v>2</v>
      </c>
      <c r="C132" s="318">
        <v>1</v>
      </c>
      <c r="D132" s="69"/>
      <c r="E132" s="55" t="s">
        <v>174</v>
      </c>
      <c r="F132" s="54"/>
      <c r="G132" s="57"/>
      <c r="H132" s="13">
        <f>SUM(H133:H133)</f>
        <v>115000000</v>
      </c>
      <c r="I132" s="13">
        <f>SUM(I133:I133)</f>
        <v>0</v>
      </c>
      <c r="J132" s="13">
        <f>SUM(J133:J133)</f>
        <v>115000000</v>
      </c>
      <c r="K132" s="40"/>
      <c r="L132" s="149">
        <v>8</v>
      </c>
    </row>
    <row r="133" spans="1:15" s="106" customFormat="1" ht="38.25" x14ac:dyDescent="0.2">
      <c r="A133" s="58"/>
      <c r="B133" s="59"/>
      <c r="C133" s="59"/>
      <c r="D133" s="76"/>
      <c r="E133" s="7" t="s">
        <v>175</v>
      </c>
      <c r="F133" s="325">
        <v>2227</v>
      </c>
      <c r="G133" s="351" t="s">
        <v>330</v>
      </c>
      <c r="H133" s="403">
        <v>115000000</v>
      </c>
      <c r="I133" s="152"/>
      <c r="J133" s="113">
        <f>+I133+H133</f>
        <v>115000000</v>
      </c>
      <c r="K133" s="10" t="s">
        <v>105</v>
      </c>
      <c r="L133" s="4" t="s">
        <v>26</v>
      </c>
    </row>
    <row r="134" spans="1:15" s="150" customFormat="1" ht="28.5" customHeight="1" thickBot="1" x14ac:dyDescent="0.25">
      <c r="A134" s="317">
        <v>3</v>
      </c>
      <c r="B134" s="318">
        <v>2</v>
      </c>
      <c r="C134" s="318">
        <v>2</v>
      </c>
      <c r="D134" s="69"/>
      <c r="E134" s="62" t="s">
        <v>177</v>
      </c>
      <c r="F134" s="54"/>
      <c r="G134" s="57"/>
      <c r="H134" s="13">
        <f>SUM(H135:H135)</f>
        <v>100000000</v>
      </c>
      <c r="I134" s="13">
        <f>SUM(I135:I135)</f>
        <v>0</v>
      </c>
      <c r="J134" s="13">
        <f>SUM(J135:J135)</f>
        <v>100000000</v>
      </c>
      <c r="K134" s="40"/>
      <c r="L134" s="149">
        <v>8</v>
      </c>
    </row>
    <row r="135" spans="1:15" s="106" customFormat="1" ht="25.5" x14ac:dyDescent="0.2">
      <c r="A135" s="58">
        <v>3</v>
      </c>
      <c r="B135" s="59">
        <v>2</v>
      </c>
      <c r="C135" s="59">
        <v>2</v>
      </c>
      <c r="D135" s="76">
        <v>1</v>
      </c>
      <c r="E135" s="7" t="s">
        <v>178</v>
      </c>
      <c r="F135" s="325">
        <v>2228</v>
      </c>
      <c r="G135" s="351" t="s">
        <v>313</v>
      </c>
      <c r="H135" s="206">
        <v>100000000</v>
      </c>
      <c r="I135" s="333"/>
      <c r="J135" s="107">
        <f>+I135+H135</f>
        <v>100000000</v>
      </c>
      <c r="K135" s="4" t="s">
        <v>26</v>
      </c>
      <c r="L135" s="130" t="s">
        <v>176</v>
      </c>
    </row>
    <row r="136" spans="1:15" s="35" customFormat="1" ht="41.25" customHeight="1" x14ac:dyDescent="0.2">
      <c r="A136" s="315">
        <v>3</v>
      </c>
      <c r="B136" s="315">
        <v>3</v>
      </c>
      <c r="C136" s="315"/>
      <c r="D136" s="315"/>
      <c r="E136" s="300" t="s">
        <v>179</v>
      </c>
      <c r="F136" s="310"/>
      <c r="G136" s="300"/>
      <c r="H136" s="311">
        <f>+H137+H139</f>
        <v>1125557904</v>
      </c>
      <c r="I136" s="311">
        <f>+I137+I139</f>
        <v>151206007</v>
      </c>
      <c r="J136" s="311">
        <f>+J137+J139</f>
        <v>1276763911</v>
      </c>
      <c r="K136" s="300"/>
    </row>
    <row r="137" spans="1:15" s="150" customFormat="1" ht="26.25" customHeight="1" thickBot="1" x14ac:dyDescent="0.25">
      <c r="A137" s="319">
        <v>3</v>
      </c>
      <c r="B137" s="320">
        <v>3</v>
      </c>
      <c r="C137" s="320">
        <v>1</v>
      </c>
      <c r="D137" s="70"/>
      <c r="E137" s="65" t="s">
        <v>180</v>
      </c>
      <c r="F137" s="54"/>
      <c r="G137" s="57"/>
      <c r="H137" s="13">
        <f>SUM(H138:H138)</f>
        <v>1055557904</v>
      </c>
      <c r="I137" s="13">
        <f>SUM(I138:I138)</f>
        <v>0</v>
      </c>
      <c r="J137" s="13">
        <f>SUM(J138:J138)</f>
        <v>1055557904</v>
      </c>
      <c r="K137" s="41"/>
      <c r="L137" s="149"/>
    </row>
    <row r="138" spans="1:15" s="133" customFormat="1" ht="26.25" customHeight="1" x14ac:dyDescent="0.2">
      <c r="A138" s="86"/>
      <c r="B138" s="87"/>
      <c r="C138" s="87"/>
      <c r="D138" s="87"/>
      <c r="E138" s="34" t="s">
        <v>181</v>
      </c>
      <c r="F138" s="325">
        <v>2229</v>
      </c>
      <c r="G138" s="398" t="s">
        <v>305</v>
      </c>
      <c r="H138" s="179">
        <v>1055557904</v>
      </c>
      <c r="I138" s="121"/>
      <c r="J138" s="9">
        <f>+I138+H138</f>
        <v>1055557904</v>
      </c>
      <c r="K138" s="4" t="s">
        <v>92</v>
      </c>
      <c r="L138" s="53"/>
      <c r="M138" s="133" t="s">
        <v>182</v>
      </c>
    </row>
    <row r="139" spans="1:15" s="150" customFormat="1" ht="27" customHeight="1" thickBot="1" x14ac:dyDescent="0.25">
      <c r="A139" s="319">
        <v>3</v>
      </c>
      <c r="B139" s="320">
        <v>3</v>
      </c>
      <c r="C139" s="320">
        <v>2</v>
      </c>
      <c r="D139" s="70"/>
      <c r="E139" s="72" t="s">
        <v>183</v>
      </c>
      <c r="F139" s="54"/>
      <c r="G139" s="57"/>
      <c r="H139" s="195">
        <f>SUM(H140:H140)</f>
        <v>70000000</v>
      </c>
      <c r="I139" s="13">
        <f>SUM(I140:I140)</f>
        <v>151206007</v>
      </c>
      <c r="J139" s="13">
        <f>SUM(J140:J140)</f>
        <v>221206007</v>
      </c>
      <c r="K139" s="41"/>
      <c r="L139" s="149"/>
    </row>
    <row r="140" spans="1:15" s="133" customFormat="1" ht="26.25" thickBot="1" x14ac:dyDescent="0.25">
      <c r="A140" s="88"/>
      <c r="B140" s="89"/>
      <c r="C140" s="89"/>
      <c r="D140" s="89"/>
      <c r="E140" s="26" t="s">
        <v>184</v>
      </c>
      <c r="F140" s="345">
        <v>2230</v>
      </c>
      <c r="G140" s="327" t="s">
        <v>306</v>
      </c>
      <c r="H140" s="204">
        <v>70000000</v>
      </c>
      <c r="I140" s="50">
        <v>151206007</v>
      </c>
      <c r="J140" s="9">
        <f>+I140+H140</f>
        <v>221206007</v>
      </c>
      <c r="K140" s="4" t="s">
        <v>92</v>
      </c>
      <c r="L140" s="53"/>
    </row>
    <row r="141" spans="1:15" s="125" customFormat="1" ht="39" thickBot="1" x14ac:dyDescent="0.25">
      <c r="A141" s="272" t="s">
        <v>6</v>
      </c>
      <c r="B141" s="272" t="s">
        <v>7</v>
      </c>
      <c r="C141" s="272" t="s">
        <v>8</v>
      </c>
      <c r="D141" s="272" t="s">
        <v>9</v>
      </c>
      <c r="E141" s="257" t="s">
        <v>10</v>
      </c>
      <c r="F141" s="259"/>
      <c r="G141" s="264"/>
      <c r="H141" s="274" t="s">
        <v>13</v>
      </c>
      <c r="I141" s="275" t="s">
        <v>14</v>
      </c>
      <c r="J141" s="276" t="s">
        <v>15</v>
      </c>
      <c r="K141" s="279"/>
      <c r="L141" s="129"/>
    </row>
    <row r="142" spans="1:15" s="125" customFormat="1" ht="30.75" customHeight="1" thickBot="1" x14ac:dyDescent="0.25">
      <c r="A142" s="267">
        <v>4</v>
      </c>
      <c r="B142" s="277"/>
      <c r="C142" s="277"/>
      <c r="D142" s="277"/>
      <c r="E142" s="280" t="s">
        <v>185</v>
      </c>
      <c r="F142" s="259"/>
      <c r="G142" s="264"/>
      <c r="H142" s="271">
        <f>+H143+H151+H156</f>
        <v>4554877261</v>
      </c>
      <c r="I142" s="271">
        <f>+I143+I151+I156</f>
        <v>1237940020</v>
      </c>
      <c r="J142" s="271">
        <f>+J143+J151+J156</f>
        <v>5792817281</v>
      </c>
      <c r="K142" s="279"/>
      <c r="L142" s="129"/>
    </row>
    <row r="143" spans="1:15" s="35" customFormat="1" ht="25.5" customHeight="1" x14ac:dyDescent="0.2">
      <c r="A143" s="315">
        <v>4</v>
      </c>
      <c r="B143" s="315">
        <v>1</v>
      </c>
      <c r="C143" s="315"/>
      <c r="D143" s="315"/>
      <c r="E143" s="300" t="s">
        <v>186</v>
      </c>
      <c r="F143" s="310"/>
      <c r="G143" s="300"/>
      <c r="H143" s="311">
        <f>+H144+H149</f>
        <v>778205160</v>
      </c>
      <c r="I143" s="311">
        <f>+I144+I149</f>
        <v>1007940020</v>
      </c>
      <c r="J143" s="311">
        <f>+J144+J149</f>
        <v>1786145180</v>
      </c>
      <c r="K143" s="300"/>
    </row>
    <row r="144" spans="1:15" s="150" customFormat="1" ht="26.25" customHeight="1" thickBot="1" x14ac:dyDescent="0.25">
      <c r="A144" s="317">
        <v>4</v>
      </c>
      <c r="B144" s="318">
        <v>1</v>
      </c>
      <c r="C144" s="318">
        <v>1</v>
      </c>
      <c r="D144" s="69"/>
      <c r="E144" s="55" t="s">
        <v>187</v>
      </c>
      <c r="F144" s="54"/>
      <c r="G144" s="57"/>
      <c r="H144" s="16">
        <f>+H145+H146+H147</f>
        <v>683205160</v>
      </c>
      <c r="I144" s="16">
        <f>+I145+I146</f>
        <v>907236044</v>
      </c>
      <c r="J144" s="16">
        <f>+I144+H144</f>
        <v>1590441204</v>
      </c>
      <c r="K144" s="41"/>
      <c r="L144" s="149"/>
    </row>
    <row r="145" spans="1:12" s="133" customFormat="1" ht="25.5" x14ac:dyDescent="0.2">
      <c r="A145" s="58"/>
      <c r="B145" s="59"/>
      <c r="C145" s="59"/>
      <c r="D145" s="76"/>
      <c r="E145" s="7" t="s">
        <v>188</v>
      </c>
      <c r="F145" s="325">
        <v>2231</v>
      </c>
      <c r="G145" s="397" t="s">
        <v>300</v>
      </c>
      <c r="H145" s="179">
        <v>307000000</v>
      </c>
      <c r="I145" s="120">
        <v>757236044</v>
      </c>
      <c r="J145" s="9"/>
      <c r="K145" s="4" t="s">
        <v>257</v>
      </c>
      <c r="L145" s="144"/>
    </row>
    <row r="146" spans="1:12" s="133" customFormat="1" ht="38.25" x14ac:dyDescent="0.2">
      <c r="A146" s="58"/>
      <c r="B146" s="59"/>
      <c r="C146" s="59"/>
      <c r="D146" s="76"/>
      <c r="E146" s="4" t="s">
        <v>189</v>
      </c>
      <c r="F146" s="325">
        <v>2232</v>
      </c>
      <c r="G146" s="397" t="s">
        <v>301</v>
      </c>
      <c r="H146" s="215">
        <v>113000000</v>
      </c>
      <c r="I146" s="120">
        <v>150000000</v>
      </c>
      <c r="J146" s="9"/>
      <c r="K146" s="4" t="s">
        <v>257</v>
      </c>
      <c r="L146" s="144"/>
    </row>
    <row r="147" spans="1:12" s="133" customFormat="1" ht="38.25" x14ac:dyDescent="0.2">
      <c r="A147" s="58"/>
      <c r="B147" s="59"/>
      <c r="C147" s="59"/>
      <c r="D147" s="76"/>
      <c r="E147" s="10" t="s">
        <v>253</v>
      </c>
      <c r="F147" s="325">
        <v>2233</v>
      </c>
      <c r="G147" s="390" t="s">
        <v>258</v>
      </c>
      <c r="H147" s="206">
        <v>263205160</v>
      </c>
      <c r="I147" s="120"/>
      <c r="J147" s="214"/>
      <c r="K147" s="4" t="s">
        <v>257</v>
      </c>
      <c r="L147" s="144"/>
    </row>
    <row r="148" spans="1:12" s="125" customFormat="1" ht="51" x14ac:dyDescent="0.2">
      <c r="A148" s="58"/>
      <c r="B148" s="59"/>
      <c r="C148" s="59"/>
      <c r="D148" s="76"/>
      <c r="E148" s="4" t="s">
        <v>190</v>
      </c>
      <c r="F148" s="325">
        <v>2234</v>
      </c>
      <c r="G148" s="351" t="s">
        <v>317</v>
      </c>
      <c r="H148" s="215">
        <v>50000000</v>
      </c>
      <c r="I148" s="120">
        <v>50408969</v>
      </c>
      <c r="J148" s="107">
        <f>+I148+H148</f>
        <v>100408969</v>
      </c>
      <c r="K148" s="4" t="s">
        <v>255</v>
      </c>
      <c r="L148" s="129"/>
    </row>
    <row r="149" spans="1:12" s="150" customFormat="1" ht="45" customHeight="1" thickBot="1" x14ac:dyDescent="0.25">
      <c r="A149" s="317">
        <v>4</v>
      </c>
      <c r="B149" s="318">
        <v>1</v>
      </c>
      <c r="C149" s="318">
        <v>3</v>
      </c>
      <c r="D149" s="69"/>
      <c r="E149" s="62" t="s">
        <v>191</v>
      </c>
      <c r="F149" s="54"/>
      <c r="G149" s="57"/>
      <c r="H149" s="16">
        <f>SUM(H150:H150)</f>
        <v>95000000</v>
      </c>
      <c r="I149" s="16">
        <f>SUM(I150:I150)</f>
        <v>100703976</v>
      </c>
      <c r="J149" s="16">
        <f>SUM(J150:J150)</f>
        <v>195703976</v>
      </c>
      <c r="K149" s="40"/>
      <c r="L149" s="149"/>
    </row>
    <row r="150" spans="1:12" s="106" customFormat="1" ht="25.5" x14ac:dyDescent="0.2">
      <c r="A150" s="90"/>
      <c r="B150" s="91"/>
      <c r="C150" s="91"/>
      <c r="D150" s="92"/>
      <c r="E150" s="7" t="s">
        <v>192</v>
      </c>
      <c r="F150" s="356">
        <v>2235</v>
      </c>
      <c r="G150" s="327" t="s">
        <v>331</v>
      </c>
      <c r="H150" s="153">
        <v>95000000</v>
      </c>
      <c r="I150" s="212">
        <v>100703976</v>
      </c>
      <c r="J150" s="137">
        <f>+I150+H150</f>
        <v>195703976</v>
      </c>
      <c r="K150" s="4" t="s">
        <v>105</v>
      </c>
      <c r="L150" s="130"/>
    </row>
    <row r="151" spans="1:12" s="35" customFormat="1" ht="28.5" customHeight="1" x14ac:dyDescent="0.2">
      <c r="A151" s="315">
        <v>4</v>
      </c>
      <c r="B151" s="315">
        <v>2</v>
      </c>
      <c r="C151" s="315"/>
      <c r="D151" s="315"/>
      <c r="E151" s="300" t="s">
        <v>193</v>
      </c>
      <c r="F151" s="310"/>
      <c r="G151" s="300"/>
      <c r="H151" s="311">
        <f>+H152+H154</f>
        <v>980423940</v>
      </c>
      <c r="I151" s="311">
        <f>+I152+I154</f>
        <v>230000000</v>
      </c>
      <c r="J151" s="311">
        <f>+J152+J154</f>
        <v>1210423940</v>
      </c>
      <c r="K151" s="300"/>
    </row>
    <row r="152" spans="1:12" s="150" customFormat="1" ht="27" customHeight="1" thickBot="1" x14ac:dyDescent="0.25">
      <c r="A152" s="317">
        <v>4</v>
      </c>
      <c r="B152" s="318">
        <v>2</v>
      </c>
      <c r="C152" s="318">
        <v>1</v>
      </c>
      <c r="D152" s="69"/>
      <c r="E152" s="55" t="s">
        <v>194</v>
      </c>
      <c r="F152" s="54"/>
      <c r="G152" s="57"/>
      <c r="H152" s="16">
        <f>SUM(H153:H153)</f>
        <v>100000000</v>
      </c>
      <c r="I152" s="16">
        <f>SUM(I153:I153)</f>
        <v>230000000</v>
      </c>
      <c r="J152" s="16">
        <f>SUM(J153:J153)</f>
        <v>330000000</v>
      </c>
      <c r="K152" s="41"/>
      <c r="L152" s="149"/>
    </row>
    <row r="153" spans="1:12" s="133" customFormat="1" ht="51" x14ac:dyDescent="0.2">
      <c r="A153" s="58"/>
      <c r="B153" s="59"/>
      <c r="C153" s="59"/>
      <c r="D153" s="76"/>
      <c r="E153" s="7" t="s">
        <v>195</v>
      </c>
      <c r="F153" s="325">
        <v>2236</v>
      </c>
      <c r="G153" s="351" t="s">
        <v>318</v>
      </c>
      <c r="H153" s="215">
        <v>100000000</v>
      </c>
      <c r="I153" s="119">
        <v>230000000</v>
      </c>
      <c r="J153" s="97">
        <f>+I153+H153</f>
        <v>330000000</v>
      </c>
      <c r="K153" s="4" t="s">
        <v>255</v>
      </c>
      <c r="L153" s="53"/>
    </row>
    <row r="154" spans="1:12" s="150" customFormat="1" ht="41.25" customHeight="1" thickBot="1" x14ac:dyDescent="0.25">
      <c r="A154" s="317">
        <v>4</v>
      </c>
      <c r="B154" s="318">
        <v>2</v>
      </c>
      <c r="C154" s="318">
        <v>3</v>
      </c>
      <c r="D154" s="69"/>
      <c r="E154" s="55" t="s">
        <v>196</v>
      </c>
      <c r="F154" s="54"/>
      <c r="G154" s="57"/>
      <c r="H154" s="13">
        <f>SUM(H155:H155)</f>
        <v>880423940</v>
      </c>
      <c r="I154" s="13">
        <f>SUM(I155:I155)</f>
        <v>0</v>
      </c>
      <c r="J154" s="13">
        <f>SUM(J155:J155)</f>
        <v>880423940</v>
      </c>
      <c r="K154" s="41"/>
      <c r="L154" s="149"/>
    </row>
    <row r="155" spans="1:12" s="133" customFormat="1" ht="45.75" customHeight="1" x14ac:dyDescent="0.2">
      <c r="A155" s="90"/>
      <c r="B155" s="91"/>
      <c r="C155" s="91"/>
      <c r="D155" s="92"/>
      <c r="E155" s="7" t="s">
        <v>197</v>
      </c>
      <c r="F155" s="356">
        <v>2237</v>
      </c>
      <c r="G155" s="327" t="s">
        <v>319</v>
      </c>
      <c r="H155" s="370">
        <v>880423940</v>
      </c>
      <c r="I155" s="342"/>
      <c r="J155" s="97">
        <f>+I155+H155</f>
        <v>880423940</v>
      </c>
      <c r="K155" s="4" t="s">
        <v>255</v>
      </c>
      <c r="L155" s="53" t="s">
        <v>198</v>
      </c>
    </row>
    <row r="156" spans="1:12" s="35" customFormat="1" ht="49.5" customHeight="1" x14ac:dyDescent="0.2">
      <c r="A156" s="316">
        <v>4</v>
      </c>
      <c r="B156" s="316">
        <v>3</v>
      </c>
      <c r="C156" s="316"/>
      <c r="D156" s="316"/>
      <c r="E156" s="314" t="s">
        <v>199</v>
      </c>
      <c r="F156" s="295"/>
      <c r="G156" s="314"/>
      <c r="H156" s="311">
        <f>+H157+H159+H161</f>
        <v>2796248161</v>
      </c>
      <c r="I156" s="311">
        <f>+I157+I159+I161</f>
        <v>0</v>
      </c>
      <c r="J156" s="311">
        <f>+J157+J159+J161</f>
        <v>2796248161</v>
      </c>
      <c r="K156" s="300"/>
    </row>
    <row r="157" spans="1:12" s="150" customFormat="1" ht="31.5" customHeight="1" thickBot="1" x14ac:dyDescent="0.25">
      <c r="A157" s="317">
        <v>4</v>
      </c>
      <c r="B157" s="318">
        <v>3</v>
      </c>
      <c r="C157" s="318">
        <v>1</v>
      </c>
      <c r="D157" s="69"/>
      <c r="E157" s="55" t="s">
        <v>200</v>
      </c>
      <c r="F157" s="54"/>
      <c r="G157" s="57"/>
      <c r="H157" s="13">
        <f>SUM(H158:H158)</f>
        <v>932082720.33333337</v>
      </c>
      <c r="I157" s="13">
        <f>SUM(I158:I158)</f>
        <v>0</v>
      </c>
      <c r="J157" s="13">
        <f>SUM(J158:J158)</f>
        <v>932082720.33333337</v>
      </c>
      <c r="K157" s="41"/>
      <c r="L157" s="149"/>
    </row>
    <row r="158" spans="1:12" s="133" customFormat="1" ht="38.25" x14ac:dyDescent="0.2">
      <c r="A158" s="90"/>
      <c r="B158" s="91"/>
      <c r="C158" s="91"/>
      <c r="D158" s="92"/>
      <c r="E158" s="7" t="s">
        <v>201</v>
      </c>
      <c r="F158" s="356">
        <v>2238</v>
      </c>
      <c r="G158" s="327" t="s">
        <v>302</v>
      </c>
      <c r="H158" s="211">
        <v>932082720.33333337</v>
      </c>
      <c r="I158" s="333"/>
      <c r="J158" s="9">
        <f>+I158+H158</f>
        <v>932082720.33333337</v>
      </c>
      <c r="K158" s="4" t="s">
        <v>202</v>
      </c>
      <c r="L158" s="53"/>
    </row>
    <row r="159" spans="1:12" s="150" customFormat="1" ht="45.75" customHeight="1" x14ac:dyDescent="0.2">
      <c r="A159" s="318">
        <v>4</v>
      </c>
      <c r="B159" s="318">
        <v>3</v>
      </c>
      <c r="C159" s="318">
        <v>2</v>
      </c>
      <c r="D159" s="54"/>
      <c r="E159" s="56" t="s">
        <v>203</v>
      </c>
      <c r="F159" s="54"/>
      <c r="G159" s="56"/>
      <c r="H159" s="13">
        <f>SUM(H160:H160)</f>
        <v>932082720.33333337</v>
      </c>
      <c r="I159" s="13">
        <f>SUM(I160:I160)</f>
        <v>0</v>
      </c>
      <c r="J159" s="13">
        <f>SUM(J160:J160)</f>
        <v>932082720.33333337</v>
      </c>
      <c r="K159" s="41"/>
      <c r="L159" s="149"/>
    </row>
    <row r="160" spans="1:12" s="133" customFormat="1" ht="38.25" x14ac:dyDescent="0.2">
      <c r="A160" s="58"/>
      <c r="B160" s="59"/>
      <c r="C160" s="59"/>
      <c r="D160" s="76"/>
      <c r="E160" s="10" t="s">
        <v>204</v>
      </c>
      <c r="F160" s="325">
        <v>2239</v>
      </c>
      <c r="G160" s="351" t="s">
        <v>303</v>
      </c>
      <c r="H160" s="211">
        <v>932082720.33333337</v>
      </c>
      <c r="I160" s="333"/>
      <c r="J160" s="9">
        <f>+I160+H160</f>
        <v>932082720.33333337</v>
      </c>
      <c r="K160" s="4" t="s">
        <v>202</v>
      </c>
      <c r="L160" s="53"/>
    </row>
    <row r="161" spans="1:18" s="150" customFormat="1" ht="44.25" customHeight="1" x14ac:dyDescent="0.2">
      <c r="A161" s="318">
        <v>4</v>
      </c>
      <c r="B161" s="318">
        <v>3</v>
      </c>
      <c r="C161" s="318">
        <v>3</v>
      </c>
      <c r="D161" s="54"/>
      <c r="E161" s="56" t="s">
        <v>205</v>
      </c>
      <c r="F161" s="54"/>
      <c r="G161" s="56"/>
      <c r="H161" s="203">
        <f>SUM(H162:H162)</f>
        <v>932082720.33333337</v>
      </c>
      <c r="I161" s="203">
        <f>SUM(I162:I162)</f>
        <v>0</v>
      </c>
      <c r="J161" s="203">
        <f>SUM(J162:J162)</f>
        <v>932082720.33333337</v>
      </c>
      <c r="K161" s="41"/>
      <c r="L161" s="149"/>
    </row>
    <row r="162" spans="1:18" s="133" customFormat="1" ht="38.25" x14ac:dyDescent="0.2">
      <c r="A162" s="59"/>
      <c r="B162" s="59"/>
      <c r="C162" s="59"/>
      <c r="D162" s="59"/>
      <c r="E162" s="4" t="s">
        <v>206</v>
      </c>
      <c r="F162" s="325">
        <v>2240</v>
      </c>
      <c r="G162" s="351" t="s">
        <v>304</v>
      </c>
      <c r="H162" s="211">
        <v>932082720.33333337</v>
      </c>
      <c r="I162" s="342"/>
      <c r="J162" s="145">
        <f>+I162+H162</f>
        <v>932082720.33333337</v>
      </c>
      <c r="K162" s="4" t="s">
        <v>202</v>
      </c>
      <c r="L162" s="53"/>
    </row>
    <row r="163" spans="1:18" s="125" customFormat="1" ht="15.75" customHeight="1" x14ac:dyDescent="0.2">
      <c r="A163" s="93"/>
      <c r="B163" s="93"/>
      <c r="C163" s="93"/>
      <c r="D163" s="93"/>
      <c r="E163" s="154" t="s">
        <v>15</v>
      </c>
      <c r="F163" s="225"/>
      <c r="G163" s="154"/>
      <c r="H163" s="201">
        <f>H3+H105+H127+H142</f>
        <v>83942431042</v>
      </c>
      <c r="I163" s="201">
        <f>I3+I105+I127+I142</f>
        <v>297012496992</v>
      </c>
      <c r="J163" s="202">
        <f>H163+I163</f>
        <v>380954928034</v>
      </c>
      <c r="K163" s="141"/>
      <c r="L163" s="129"/>
    </row>
    <row r="164" spans="1:18" ht="15.75" customHeight="1" thickBot="1" x14ac:dyDescent="0.25">
      <c r="I164" s="17"/>
      <c r="K164" s="48"/>
      <c r="L164" s="144"/>
    </row>
    <row r="165" spans="1:18" s="125" customFormat="1" ht="29.25" customHeight="1" thickBot="1" x14ac:dyDescent="0.25">
      <c r="A165" s="220"/>
      <c r="B165" s="220"/>
      <c r="C165" s="220"/>
      <c r="D165" s="156"/>
      <c r="E165" s="157" t="s">
        <v>207</v>
      </c>
      <c r="F165" s="228" t="s">
        <v>208</v>
      </c>
      <c r="G165" s="29" t="s">
        <v>13</v>
      </c>
      <c r="H165" s="30" t="s">
        <v>209</v>
      </c>
      <c r="I165" s="31" t="s">
        <v>14</v>
      </c>
      <c r="J165" s="36" t="s">
        <v>209</v>
      </c>
      <c r="K165" s="42" t="s">
        <v>15</v>
      </c>
      <c r="L165" s="220"/>
      <c r="M165" s="220"/>
      <c r="N165" s="131"/>
      <c r="O165" s="131"/>
      <c r="P165" s="131"/>
      <c r="Q165" s="131"/>
    </row>
    <row r="166" spans="1:18" s="125" customFormat="1" x14ac:dyDescent="0.2">
      <c r="A166" s="220"/>
      <c r="B166" s="220"/>
      <c r="C166" s="220"/>
      <c r="D166" s="365">
        <v>1</v>
      </c>
      <c r="E166" s="357" t="s">
        <v>23</v>
      </c>
      <c r="F166" s="359">
        <v>8</v>
      </c>
      <c r="G166" s="400">
        <f>+H14+H12+H11+H9+H8+H6+H10</f>
        <v>1284118931</v>
      </c>
      <c r="H166" s="374">
        <f>G166/$G$178</f>
        <v>1.5288507727057962E-2</v>
      </c>
      <c r="I166" s="408">
        <f>+I15+I14+I12+I10+I9+I8+I6</f>
        <v>132578510998</v>
      </c>
      <c r="J166" s="377">
        <f t="shared" ref="J166:J177" si="2">I166/$I$178</f>
        <v>0.44629776501077389</v>
      </c>
      <c r="K166" s="43">
        <f>G166+I166</f>
        <v>133862629929</v>
      </c>
      <c r="L166" s="220"/>
      <c r="M166" s="220">
        <v>1</v>
      </c>
      <c r="N166" s="131"/>
      <c r="O166" s="241"/>
      <c r="P166" s="241"/>
      <c r="Q166" s="160"/>
    </row>
    <row r="167" spans="1:18" s="160" customFormat="1" x14ac:dyDescent="0.2">
      <c r="A167" s="220"/>
      <c r="B167" s="220"/>
      <c r="C167" s="220"/>
      <c r="D167" s="366">
        <v>2</v>
      </c>
      <c r="E167" s="358" t="s">
        <v>37</v>
      </c>
      <c r="F167" s="360">
        <v>16</v>
      </c>
      <c r="G167" s="399">
        <f>+H44+H42+H41+H40+H39+H36+H34+H32+H30+H28+H20</f>
        <v>4165267694</v>
      </c>
      <c r="H167" s="375">
        <f t="shared" ref="H167:H177" si="3">G167/$G$178</f>
        <v>4.9590988644169359E-2</v>
      </c>
      <c r="I167" s="405">
        <f>+I44+I42+I41+I40+I39+I36+I34+I32+I30+I28+I26+I24+I22+I20+I18+I37</f>
        <v>148555557277</v>
      </c>
      <c r="J167" s="378">
        <f t="shared" si="2"/>
        <v>0.50008114206121435</v>
      </c>
      <c r="K167" s="43">
        <f t="shared" ref="K167:K177" si="4">G167+I167</f>
        <v>152720824971</v>
      </c>
      <c r="L167" s="220"/>
      <c r="M167" s="220">
        <v>2</v>
      </c>
      <c r="N167" s="131"/>
      <c r="O167" s="241"/>
      <c r="P167" s="241"/>
      <c r="R167" s="240"/>
    </row>
    <row r="168" spans="1:18" s="160" customFormat="1" x14ac:dyDescent="0.2">
      <c r="A168" s="220"/>
      <c r="B168" s="220"/>
      <c r="C168" s="220"/>
      <c r="D168" s="366">
        <v>3</v>
      </c>
      <c r="E168" s="358" t="s">
        <v>83</v>
      </c>
      <c r="F168" s="360">
        <v>18</v>
      </c>
      <c r="G168" s="399">
        <f>H50+H115</f>
        <v>56220918948</v>
      </c>
      <c r="H168" s="375">
        <f t="shared" si="3"/>
        <v>0.6693569676520853</v>
      </c>
      <c r="I168" s="380">
        <f>I50+I115</f>
        <v>11460419648</v>
      </c>
      <c r="J168" s="378">
        <f t="shared" si="2"/>
        <v>3.857910031185309E-2</v>
      </c>
      <c r="K168" s="43">
        <f t="shared" si="4"/>
        <v>67681338596</v>
      </c>
      <c r="L168" s="220"/>
      <c r="M168" s="220">
        <v>3</v>
      </c>
      <c r="N168" s="131"/>
      <c r="O168" s="241"/>
      <c r="P168" s="241"/>
      <c r="R168" s="240"/>
    </row>
    <row r="169" spans="1:18" s="160" customFormat="1" x14ac:dyDescent="0.2">
      <c r="A169" s="220"/>
      <c r="B169" s="220"/>
      <c r="C169" s="220"/>
      <c r="D169" s="158">
        <v>4</v>
      </c>
      <c r="E169" s="33" t="s">
        <v>105</v>
      </c>
      <c r="F169" s="159">
        <v>16</v>
      </c>
      <c r="G169" s="404">
        <f>+H150+H133+H103+H101+H98+H96+H94+H90+H88+H81+H92+H74+H76</f>
        <v>3778604827</v>
      </c>
      <c r="H169" s="375">
        <f t="shared" si="3"/>
        <v>4.4987444465210531E-2</v>
      </c>
      <c r="I169" s="405">
        <f>+I150+I103+I98+I96+I94+I90+I88+I85+I83+I81+I76+I74+I92</f>
        <v>1261258841</v>
      </c>
      <c r="J169" s="378">
        <f t="shared" si="2"/>
        <v>4.2457634921459521E-3</v>
      </c>
      <c r="K169" s="43">
        <f t="shared" si="4"/>
        <v>5039863668</v>
      </c>
      <c r="L169" s="220"/>
      <c r="M169" s="220">
        <v>4</v>
      </c>
      <c r="N169" s="131"/>
      <c r="O169" s="241"/>
      <c r="P169" s="241"/>
      <c r="R169" s="240"/>
    </row>
    <row r="170" spans="1:18" s="160" customFormat="1" x14ac:dyDescent="0.2">
      <c r="A170" s="220"/>
      <c r="B170" s="220"/>
      <c r="C170" s="220"/>
      <c r="D170" s="366">
        <v>5</v>
      </c>
      <c r="E170" s="358" t="s">
        <v>210</v>
      </c>
      <c r="F170" s="360">
        <v>2</v>
      </c>
      <c r="G170" s="399">
        <f>H46+H48</f>
        <v>1856290199</v>
      </c>
      <c r="H170" s="375">
        <f t="shared" si="3"/>
        <v>2.2100684263701945E-2</v>
      </c>
      <c r="I170" s="405">
        <f>+I49+I47</f>
        <v>1392687109</v>
      </c>
      <c r="J170" s="378">
        <f t="shared" si="2"/>
        <v>4.6881892052279307E-3</v>
      </c>
      <c r="K170" s="43">
        <f t="shared" si="4"/>
        <v>3248977308</v>
      </c>
      <c r="L170" s="220"/>
      <c r="M170" s="220">
        <v>5</v>
      </c>
      <c r="N170" s="131"/>
      <c r="O170" s="241"/>
      <c r="P170" s="241"/>
      <c r="R170" s="240"/>
    </row>
    <row r="171" spans="1:18" s="160" customFormat="1" x14ac:dyDescent="0.2">
      <c r="A171" s="220"/>
      <c r="B171" s="220"/>
      <c r="C171" s="220"/>
      <c r="D171" s="366">
        <v>6</v>
      </c>
      <c r="E171" s="362" t="s">
        <v>257</v>
      </c>
      <c r="F171" s="360">
        <v>3</v>
      </c>
      <c r="G171" s="405">
        <f>+H146+H145+H147</f>
        <v>683205160</v>
      </c>
      <c r="H171" s="375">
        <f t="shared" si="3"/>
        <v>8.1341277008444568E-3</v>
      </c>
      <c r="I171" s="416">
        <f>+I146+I145</f>
        <v>907236044</v>
      </c>
      <c r="J171" s="378">
        <f t="shared" si="2"/>
        <v>3.0540199593923948E-3</v>
      </c>
      <c r="K171" s="43">
        <f t="shared" si="4"/>
        <v>1590441204</v>
      </c>
      <c r="L171" s="220"/>
      <c r="M171" s="220">
        <v>6</v>
      </c>
      <c r="N171" s="242"/>
      <c r="O171" s="243"/>
      <c r="P171" s="243"/>
      <c r="Q171" s="244"/>
      <c r="R171" s="240"/>
    </row>
    <row r="172" spans="1:18" s="161" customFormat="1" ht="25.5" x14ac:dyDescent="0.2">
      <c r="A172" s="220"/>
      <c r="B172" s="220"/>
      <c r="C172" s="220"/>
      <c r="D172" s="366">
        <v>7</v>
      </c>
      <c r="E172" s="362" t="s">
        <v>256</v>
      </c>
      <c r="F172" s="360">
        <v>6</v>
      </c>
      <c r="G172" s="399">
        <f>+H155+H153+H148+H113+H110+H108</f>
        <v>2208539940</v>
      </c>
      <c r="H172" s="375">
        <f t="shared" si="3"/>
        <v>2.6294511453009744E-2</v>
      </c>
      <c r="I172" s="405">
        <f>+I155+I153+I148+I113+I110+I108</f>
        <v>680427033</v>
      </c>
      <c r="J172" s="378">
        <f t="shared" si="2"/>
        <v>2.290514969544296E-3</v>
      </c>
      <c r="K172" s="43">
        <f t="shared" si="4"/>
        <v>2888966973</v>
      </c>
      <c r="L172" s="220"/>
      <c r="M172" s="220">
        <v>7</v>
      </c>
      <c r="N172" s="131"/>
      <c r="O172" s="241"/>
      <c r="P172" s="241"/>
      <c r="Q172" s="160"/>
    </row>
    <row r="173" spans="1:18" s="160" customFormat="1" x14ac:dyDescent="0.2">
      <c r="A173" s="220"/>
      <c r="B173" s="220"/>
      <c r="C173" s="220"/>
      <c r="D173" s="366">
        <v>8</v>
      </c>
      <c r="E173" s="358" t="s">
        <v>211</v>
      </c>
      <c r="F173" s="360">
        <v>4</v>
      </c>
      <c r="G173" s="399">
        <f>+H125+H123+H121+H120+H118</f>
        <v>8209979268</v>
      </c>
      <c r="H173" s="375">
        <f t="shared" si="3"/>
        <v>9.7746656051598754E-2</v>
      </c>
      <c r="I173" s="380"/>
      <c r="J173" s="378">
        <f t="shared" si="2"/>
        <v>0</v>
      </c>
      <c r="K173" s="43">
        <f t="shared" si="4"/>
        <v>8209979268</v>
      </c>
      <c r="L173" s="220"/>
      <c r="M173" s="220">
        <v>8</v>
      </c>
      <c r="N173" s="131"/>
      <c r="O173" s="241"/>
      <c r="P173" s="241"/>
      <c r="R173" s="240"/>
    </row>
    <row r="174" spans="1:18" s="160" customFormat="1" x14ac:dyDescent="0.2">
      <c r="A174" s="220"/>
      <c r="B174" s="220"/>
      <c r="C174" s="220"/>
      <c r="D174" s="366">
        <v>9</v>
      </c>
      <c r="E174" s="358" t="s">
        <v>212</v>
      </c>
      <c r="F174" s="360">
        <v>4</v>
      </c>
      <c r="G174" s="399">
        <f>+H135+H130</f>
        <v>1023488040</v>
      </c>
      <c r="H174" s="375">
        <f t="shared" si="3"/>
        <v>1.2185479421213679E-2</v>
      </c>
      <c r="I174" s="361">
        <f>+I135+I130</f>
        <v>0</v>
      </c>
      <c r="J174" s="378">
        <f t="shared" si="2"/>
        <v>0</v>
      </c>
      <c r="K174" s="43">
        <f t="shared" si="4"/>
        <v>1023488040</v>
      </c>
      <c r="L174" s="220"/>
      <c r="M174" s="220">
        <v>9</v>
      </c>
      <c r="N174" s="131"/>
      <c r="O174" s="241"/>
      <c r="P174" s="241"/>
      <c r="R174" s="240"/>
    </row>
    <row r="175" spans="1:18" s="160" customFormat="1" x14ac:dyDescent="0.2">
      <c r="A175" s="220"/>
      <c r="B175" s="220"/>
      <c r="C175" s="220"/>
      <c r="D175" s="366">
        <v>10</v>
      </c>
      <c r="E175" s="358" t="s">
        <v>92</v>
      </c>
      <c r="F175" s="360">
        <v>2</v>
      </c>
      <c r="G175" s="399">
        <f>+H140+H138</f>
        <v>1125557904</v>
      </c>
      <c r="H175" s="375">
        <f t="shared" si="3"/>
        <v>1.3400706349803953E-2</v>
      </c>
      <c r="I175" s="405">
        <f>+I140+I138</f>
        <v>151206007</v>
      </c>
      <c r="J175" s="378">
        <f t="shared" si="2"/>
        <v>5.0900332544330236E-4</v>
      </c>
      <c r="K175" s="43">
        <f t="shared" si="4"/>
        <v>1276763911</v>
      </c>
      <c r="L175" s="220"/>
      <c r="M175" s="220">
        <v>10</v>
      </c>
      <c r="N175" s="131"/>
      <c r="O175" s="241"/>
      <c r="P175" s="241"/>
      <c r="R175" s="240"/>
    </row>
    <row r="176" spans="1:18" s="160" customFormat="1" x14ac:dyDescent="0.2">
      <c r="A176" s="220"/>
      <c r="B176" s="220"/>
      <c r="C176" s="220"/>
      <c r="D176" s="371">
        <v>11</v>
      </c>
      <c r="E176" s="372" t="s">
        <v>252</v>
      </c>
      <c r="F176" s="373">
        <v>1</v>
      </c>
      <c r="G176" s="407">
        <f>H79</f>
        <v>640211970</v>
      </c>
      <c r="H176" s="375">
        <f t="shared" si="3"/>
        <v>7.6222578874978056E-3</v>
      </c>
      <c r="I176" s="417">
        <f>+I79</f>
        <v>75603004</v>
      </c>
      <c r="J176" s="378">
        <f t="shared" si="2"/>
        <v>2.5450166440479634E-4</v>
      </c>
      <c r="K176" s="43">
        <f t="shared" si="4"/>
        <v>715814974</v>
      </c>
      <c r="L176" s="220"/>
      <c r="M176" s="220">
        <v>11</v>
      </c>
      <c r="N176" s="131"/>
      <c r="O176" s="241"/>
      <c r="P176" s="241"/>
      <c r="R176" s="240"/>
    </row>
    <row r="177" spans="1:18" s="160" customFormat="1" ht="13.5" thickBot="1" x14ac:dyDescent="0.25">
      <c r="A177" s="220"/>
      <c r="B177" s="220"/>
      <c r="C177" s="220"/>
      <c r="D177" s="367">
        <v>12</v>
      </c>
      <c r="E177" s="363" t="s">
        <v>202</v>
      </c>
      <c r="F177" s="364">
        <v>3</v>
      </c>
      <c r="G177" s="406">
        <f>H161+H159+H157</f>
        <v>2796248161</v>
      </c>
      <c r="H177" s="376">
        <f t="shared" si="3"/>
        <v>3.3291668383806511E-2</v>
      </c>
      <c r="I177" s="381"/>
      <c r="J177" s="379">
        <f t="shared" si="2"/>
        <v>0</v>
      </c>
      <c r="K177" s="43">
        <f t="shared" si="4"/>
        <v>2796248161</v>
      </c>
      <c r="L177" s="220"/>
      <c r="M177" s="220">
        <v>12</v>
      </c>
      <c r="N177" s="131"/>
      <c r="O177" s="241"/>
      <c r="P177" s="241"/>
      <c r="R177" s="240"/>
    </row>
    <row r="178" spans="1:18" s="161" customFormat="1" ht="30.75" customHeight="1" thickBot="1" x14ac:dyDescent="0.25">
      <c r="A178" s="220"/>
      <c r="B178" s="220"/>
      <c r="C178" s="220"/>
      <c r="D178" s="95"/>
      <c r="E178" s="162" t="s">
        <v>213</v>
      </c>
      <c r="F178" s="229">
        <f>SUM(F166:F177)</f>
        <v>83</v>
      </c>
      <c r="G178" s="163">
        <f>SUBTOTAL(9,G166:G177)</f>
        <v>83992431042</v>
      </c>
      <c r="H178" s="32">
        <f>SUM(H166:H177)</f>
        <v>1</v>
      </c>
      <c r="I178" s="164">
        <f>SUBTOTAL(9,I166:I177)</f>
        <v>297062905961</v>
      </c>
      <c r="J178" s="108">
        <f>SUM(J166:J177)</f>
        <v>1</v>
      </c>
      <c r="K178" s="44">
        <f>SUM(K166:K177)</f>
        <v>381055337003</v>
      </c>
      <c r="L178" s="220"/>
      <c r="M178" s="220"/>
      <c r="N178" s="131"/>
      <c r="O178" s="239"/>
      <c r="P178" s="239"/>
      <c r="Q178" s="160"/>
    </row>
    <row r="179" spans="1:18" ht="13.5" thickBot="1" x14ac:dyDescent="0.25">
      <c r="H179" s="165"/>
      <c r="I179" s="165"/>
      <c r="J179" s="109"/>
      <c r="K179" s="48"/>
    </row>
    <row r="180" spans="1:18" s="125" customFormat="1" ht="13.5" thickBot="1" x14ac:dyDescent="0.25">
      <c r="A180" s="93"/>
      <c r="B180" s="93"/>
      <c r="C180" s="93"/>
      <c r="D180" s="93"/>
      <c r="E180" s="167"/>
      <c r="F180" s="230"/>
      <c r="G180" s="18" t="s">
        <v>214</v>
      </c>
      <c r="H180" s="19" t="s">
        <v>209</v>
      </c>
      <c r="I180" s="20" t="s">
        <v>215</v>
      </c>
      <c r="J180" s="115"/>
      <c r="K180" s="387"/>
      <c r="L180" s="220"/>
    </row>
    <row r="181" spans="1:18" s="125" customFormat="1" x14ac:dyDescent="0.2">
      <c r="A181" s="93"/>
      <c r="B181" s="93"/>
      <c r="C181" s="93"/>
      <c r="D181" s="93"/>
      <c r="E181" s="167"/>
      <c r="F181" s="231">
        <v>1</v>
      </c>
      <c r="G181" s="168" t="s">
        <v>19</v>
      </c>
      <c r="H181" s="250">
        <f>(I181*100%)/$I$185</f>
        <v>0.94209006345487922</v>
      </c>
      <c r="I181" s="246">
        <f>+J3</f>
        <v>358893852325</v>
      </c>
      <c r="J181" s="115"/>
      <c r="K181" s="387"/>
      <c r="L181" s="220"/>
    </row>
    <row r="182" spans="1:18" s="125" customFormat="1" x14ac:dyDescent="0.2">
      <c r="A182" s="93"/>
      <c r="B182" s="93"/>
      <c r="C182" s="93"/>
      <c r="D182" s="93"/>
      <c r="E182" s="193">
        <f>+I178-[1]POAI!$I$225</f>
        <v>1032692130.7999878</v>
      </c>
      <c r="F182" s="231">
        <v>2</v>
      </c>
      <c r="G182" s="169" t="s">
        <v>143</v>
      </c>
      <c r="H182" s="250">
        <f>(I182*100%)/$I$185</f>
        <v>3.6363898869851675E-2</v>
      </c>
      <c r="I182" s="247">
        <f>+J105</f>
        <v>13853006477</v>
      </c>
      <c r="J182" s="115"/>
      <c r="K182" s="387"/>
      <c r="L182" s="220"/>
    </row>
    <row r="183" spans="1:18" s="125" customFormat="1" x14ac:dyDescent="0.2">
      <c r="A183" s="93"/>
      <c r="B183" s="93"/>
      <c r="C183" s="93"/>
      <c r="D183" s="93"/>
      <c r="E183" s="193"/>
      <c r="F183" s="231">
        <v>3</v>
      </c>
      <c r="G183" s="170" t="s">
        <v>168</v>
      </c>
      <c r="H183" s="250">
        <f>(I183*100%)/$I$185</f>
        <v>6.3399939816093948E-3</v>
      </c>
      <c r="I183" s="247">
        <f>+J127</f>
        <v>2415251951</v>
      </c>
      <c r="J183" s="115"/>
      <c r="K183" s="387"/>
      <c r="L183" s="220"/>
    </row>
    <row r="184" spans="1:18" s="125" customFormat="1" ht="13.5" thickBot="1" x14ac:dyDescent="0.25">
      <c r="A184" s="93"/>
      <c r="B184" s="93"/>
      <c r="C184" s="93"/>
      <c r="D184" s="93"/>
      <c r="E184" s="167"/>
      <c r="F184" s="231">
        <v>4</v>
      </c>
      <c r="G184" s="171" t="s">
        <v>185</v>
      </c>
      <c r="H184" s="250">
        <f>(I184*100%)/$I$185</f>
        <v>1.5206043693659724E-2</v>
      </c>
      <c r="I184" s="248">
        <f>+J142</f>
        <v>5792817281</v>
      </c>
      <c r="J184" s="115"/>
      <c r="K184" s="387"/>
      <c r="L184" s="220"/>
    </row>
    <row r="185" spans="1:18" s="125" customFormat="1" ht="13.5" thickBot="1" x14ac:dyDescent="0.25">
      <c r="A185" s="93"/>
      <c r="B185" s="93"/>
      <c r="C185" s="93"/>
      <c r="D185" s="93"/>
      <c r="E185" s="167"/>
      <c r="F185" s="232"/>
      <c r="G185" s="172" t="s">
        <v>216</v>
      </c>
      <c r="H185" s="245">
        <f>(I185*100%)/$I$185</f>
        <v>1</v>
      </c>
      <c r="I185" s="249">
        <f>SUM(I181:I184)</f>
        <v>380954928034</v>
      </c>
      <c r="J185" s="21"/>
      <c r="K185" s="387"/>
      <c r="L185" s="220"/>
    </row>
    <row r="186" spans="1:18" s="161" customFormat="1" x14ac:dyDescent="0.2">
      <c r="A186" s="95"/>
      <c r="B186" s="95"/>
      <c r="C186" s="95"/>
      <c r="D186" s="95"/>
      <c r="E186" s="173"/>
      <c r="F186" s="233"/>
      <c r="G186" s="173"/>
      <c r="H186" s="174"/>
      <c r="I186" s="110"/>
      <c r="J186" s="110"/>
      <c r="K186" s="387"/>
      <c r="L186" s="220"/>
    </row>
    <row r="187" spans="1:18" s="125" customFormat="1" x14ac:dyDescent="0.2">
      <c r="A187" s="93"/>
      <c r="B187" s="93"/>
      <c r="C187" s="93"/>
      <c r="D187" s="93"/>
      <c r="E187" s="167"/>
      <c r="F187" s="234"/>
      <c r="G187" s="175" t="s">
        <v>217</v>
      </c>
      <c r="H187" s="176"/>
      <c r="I187" s="177"/>
      <c r="J187" s="110"/>
      <c r="K187" s="387"/>
      <c r="L187" s="220"/>
    </row>
    <row r="188" spans="1:18" s="125" customFormat="1" x14ac:dyDescent="0.2">
      <c r="A188" s="93"/>
      <c r="B188" s="93"/>
      <c r="C188" s="93"/>
      <c r="D188" s="93"/>
      <c r="E188" s="167"/>
      <c r="F188" s="61">
        <v>1</v>
      </c>
      <c r="G188" s="178" t="s">
        <v>321</v>
      </c>
      <c r="H188" s="179">
        <v>994776364</v>
      </c>
      <c r="I188" s="23" t="s">
        <v>92</v>
      </c>
      <c r="J188" s="110"/>
      <c r="K188" s="387"/>
      <c r="L188" s="220"/>
    </row>
    <row r="189" spans="1:18" s="125" customFormat="1" x14ac:dyDescent="0.2">
      <c r="A189" s="93"/>
      <c r="B189" s="93"/>
      <c r="C189" s="93"/>
      <c r="D189" s="93"/>
      <c r="E189" s="167"/>
      <c r="F189" s="61">
        <v>2</v>
      </c>
      <c r="G189" s="48" t="s">
        <v>4</v>
      </c>
      <c r="H189" s="180"/>
      <c r="I189" s="23" t="s">
        <v>92</v>
      </c>
      <c r="J189" s="110"/>
      <c r="K189" s="387"/>
      <c r="L189" s="220"/>
    </row>
    <row r="190" spans="1:18" s="125" customFormat="1" x14ac:dyDescent="0.2">
      <c r="A190" s="93"/>
      <c r="B190" s="93"/>
      <c r="C190" s="93"/>
      <c r="D190" s="93"/>
      <c r="E190" s="167"/>
      <c r="F190" s="61">
        <v>3</v>
      </c>
      <c r="G190" s="48" t="s">
        <v>4</v>
      </c>
      <c r="H190" s="180"/>
      <c r="I190" s="23" t="s">
        <v>92</v>
      </c>
      <c r="J190" s="110"/>
      <c r="K190" s="387"/>
      <c r="L190" s="220"/>
    </row>
    <row r="191" spans="1:18" s="125" customFormat="1" x14ac:dyDescent="0.2">
      <c r="A191" s="93"/>
      <c r="B191" s="93"/>
      <c r="C191" s="93"/>
      <c r="D191" s="93"/>
      <c r="E191" s="167"/>
      <c r="F191" s="61">
        <v>4</v>
      </c>
      <c r="G191" s="48" t="s">
        <v>4</v>
      </c>
      <c r="H191" s="180"/>
      <c r="I191" s="23" t="s">
        <v>92</v>
      </c>
      <c r="J191" s="110"/>
      <c r="K191" s="387"/>
      <c r="L191" s="220"/>
    </row>
    <row r="192" spans="1:18" s="125" customFormat="1" x14ac:dyDescent="0.2">
      <c r="A192" s="93"/>
      <c r="B192" s="93"/>
      <c r="C192" s="93"/>
      <c r="D192" s="93"/>
      <c r="E192" s="167"/>
      <c r="F192" s="61">
        <v>5</v>
      </c>
      <c r="G192" s="48" t="s">
        <v>4</v>
      </c>
      <c r="H192" s="180"/>
      <c r="I192" s="23" t="s">
        <v>92</v>
      </c>
      <c r="J192" s="110"/>
      <c r="K192" s="387"/>
      <c r="L192" s="220"/>
    </row>
    <row r="193" spans="1:12" s="125" customFormat="1" x14ac:dyDescent="0.2">
      <c r="A193" s="93"/>
      <c r="B193" s="93"/>
      <c r="C193" s="93"/>
      <c r="D193" s="93"/>
      <c r="E193" s="167"/>
      <c r="F193" s="61">
        <v>6</v>
      </c>
      <c r="G193" s="181" t="s">
        <v>248</v>
      </c>
      <c r="H193" s="180"/>
      <c r="I193" s="23" t="s">
        <v>26</v>
      </c>
      <c r="J193" s="110"/>
      <c r="K193" s="387"/>
      <c r="L193" s="220"/>
    </row>
    <row r="194" spans="1:12" s="133" customFormat="1" x14ac:dyDescent="0.2">
      <c r="A194" s="24"/>
      <c r="B194" s="24"/>
      <c r="C194" s="24"/>
      <c r="D194" s="24"/>
      <c r="E194" s="182"/>
      <c r="F194" s="61"/>
      <c r="G194" s="383" t="s">
        <v>218</v>
      </c>
      <c r="H194" s="183">
        <f>SUBTOTAL(9,H188:H193)+I185</f>
        <v>381949704398</v>
      </c>
      <c r="I194" s="184"/>
      <c r="J194" s="111"/>
      <c r="K194" s="387"/>
      <c r="L194" s="220"/>
    </row>
    <row r="195" spans="1:12" s="133" customFormat="1" x14ac:dyDescent="0.2">
      <c r="A195" s="24"/>
      <c r="B195" s="24"/>
      <c r="C195" s="24"/>
      <c r="D195" s="24"/>
      <c r="E195" s="182"/>
      <c r="F195" s="61"/>
      <c r="G195" s="48"/>
      <c r="H195" s="121"/>
      <c r="I195" s="23"/>
      <c r="J195" s="111"/>
      <c r="K195" s="387"/>
      <c r="L195" s="220"/>
    </row>
    <row r="196" spans="1:12" s="133" customFormat="1" x14ac:dyDescent="0.2">
      <c r="A196" s="24"/>
      <c r="B196" s="24"/>
      <c r="C196" s="24"/>
      <c r="D196" s="24"/>
      <c r="E196" s="182"/>
      <c r="F196" s="61"/>
      <c r="G196" s="185" t="s">
        <v>219</v>
      </c>
      <c r="H196" s="121"/>
      <c r="I196" s="23"/>
      <c r="J196" s="111"/>
      <c r="K196" s="387"/>
      <c r="L196" s="220"/>
    </row>
    <row r="197" spans="1:12" s="125" customFormat="1" x14ac:dyDescent="0.2">
      <c r="A197" s="93"/>
      <c r="B197" s="93"/>
      <c r="C197" s="93"/>
      <c r="D197" s="93"/>
      <c r="E197" s="167"/>
      <c r="F197" s="61">
        <v>1</v>
      </c>
      <c r="G197" s="384" t="s">
        <v>3</v>
      </c>
      <c r="H197" s="186">
        <v>17407867527</v>
      </c>
      <c r="I197" s="22" t="s">
        <v>92</v>
      </c>
      <c r="J197" s="110"/>
      <c r="K197" s="387"/>
      <c r="L197" s="220"/>
    </row>
    <row r="198" spans="1:12" s="125" customFormat="1" x14ac:dyDescent="0.2">
      <c r="A198" s="93"/>
      <c r="B198" s="93"/>
      <c r="C198" s="93"/>
      <c r="D198" s="93"/>
      <c r="E198" s="167"/>
      <c r="F198" s="61">
        <v>2</v>
      </c>
      <c r="G198" s="385" t="s">
        <v>2</v>
      </c>
      <c r="H198" s="180"/>
      <c r="I198" s="187" t="s">
        <v>105</v>
      </c>
      <c r="J198" s="110"/>
      <c r="K198" s="387"/>
      <c r="L198" s="220"/>
    </row>
    <row r="199" spans="1:12" s="125" customFormat="1" x14ac:dyDescent="0.2">
      <c r="A199" s="93"/>
      <c r="B199" s="93"/>
      <c r="C199" s="93"/>
      <c r="D199" s="93"/>
      <c r="E199" s="167"/>
      <c r="F199" s="61">
        <v>3</v>
      </c>
      <c r="G199" s="384" t="s">
        <v>1</v>
      </c>
      <c r="H199" s="188"/>
      <c r="I199" s="187" t="s">
        <v>105</v>
      </c>
      <c r="J199" s="110"/>
      <c r="K199" s="387"/>
      <c r="L199" s="220"/>
    </row>
    <row r="200" spans="1:12" s="125" customFormat="1" x14ac:dyDescent="0.2">
      <c r="A200" s="93"/>
      <c r="B200" s="93"/>
      <c r="C200" s="93"/>
      <c r="D200" s="93"/>
      <c r="E200" s="167"/>
      <c r="F200" s="61">
        <v>4</v>
      </c>
      <c r="G200" s="384" t="s">
        <v>0</v>
      </c>
      <c r="H200" s="180"/>
      <c r="I200" s="187" t="s">
        <v>105</v>
      </c>
      <c r="J200" s="110"/>
      <c r="K200" s="387"/>
      <c r="L200" s="220"/>
    </row>
    <row r="201" spans="1:12" s="125" customFormat="1" x14ac:dyDescent="0.2">
      <c r="A201" s="93"/>
      <c r="B201" s="93"/>
      <c r="C201" s="93"/>
      <c r="D201" s="93"/>
      <c r="E201" s="167"/>
      <c r="F201" s="235">
        <v>5</v>
      </c>
      <c r="G201" s="142" t="s">
        <v>5</v>
      </c>
      <c r="H201" s="189"/>
      <c r="I201" s="187" t="s">
        <v>212</v>
      </c>
      <c r="J201" s="110"/>
      <c r="K201" s="387"/>
      <c r="L201" s="220"/>
    </row>
    <row r="202" spans="1:12" s="125" customFormat="1" x14ac:dyDescent="0.2">
      <c r="A202" s="93"/>
      <c r="B202" s="93"/>
      <c r="C202" s="93"/>
      <c r="D202" s="93"/>
      <c r="E202" s="167"/>
      <c r="F202" s="235"/>
      <c r="G202" s="383" t="s">
        <v>220</v>
      </c>
      <c r="H202" s="183">
        <f>SUBTOTAL(9,H197:H201)</f>
        <v>17407867527</v>
      </c>
      <c r="I202" s="110"/>
      <c r="J202" s="110"/>
      <c r="K202" s="387"/>
      <c r="L202" s="220"/>
    </row>
    <row r="203" spans="1:12" s="133" customFormat="1" x14ac:dyDescent="0.2">
      <c r="A203" s="24"/>
      <c r="B203" s="24"/>
      <c r="C203" s="24"/>
      <c r="D203" s="24"/>
      <c r="E203" s="182"/>
      <c r="F203" s="61"/>
      <c r="G203" s="386"/>
      <c r="H203" s="111"/>
      <c r="I203" s="111"/>
      <c r="J203" s="111"/>
      <c r="K203" s="387"/>
      <c r="L203" s="220"/>
    </row>
    <row r="204" spans="1:12" s="125" customFormat="1" x14ac:dyDescent="0.2">
      <c r="A204" s="93"/>
      <c r="B204" s="93"/>
      <c r="C204" s="93"/>
      <c r="D204" s="93"/>
      <c r="E204" s="167"/>
      <c r="F204" s="235"/>
      <c r="G204" s="383" t="s">
        <v>221</v>
      </c>
      <c r="H204" s="183">
        <f>H194+H202</f>
        <v>399357571925</v>
      </c>
      <c r="I204" s="110"/>
      <c r="J204" s="110"/>
      <c r="K204" s="387"/>
      <c r="L204" s="220"/>
    </row>
    <row r="205" spans="1:12" s="125" customFormat="1" x14ac:dyDescent="0.2">
      <c r="A205" s="93"/>
      <c r="B205" s="93"/>
      <c r="C205" s="93"/>
      <c r="D205" s="93"/>
      <c r="E205" s="167"/>
      <c r="F205" s="235"/>
      <c r="G205" s="173"/>
      <c r="H205" s="135"/>
      <c r="I205" s="110"/>
      <c r="J205" s="110"/>
      <c r="K205" s="387"/>
      <c r="L205" s="220"/>
    </row>
    <row r="206" spans="1:12" s="125" customFormat="1" x14ac:dyDescent="0.2">
      <c r="A206" s="93"/>
      <c r="B206" s="93"/>
      <c r="C206" s="93"/>
      <c r="D206" s="93"/>
      <c r="E206" s="167"/>
      <c r="F206" s="235"/>
      <c r="G206" s="173"/>
      <c r="H206" s="135"/>
      <c r="I206" s="110"/>
      <c r="J206" s="110"/>
      <c r="K206" s="387"/>
      <c r="L206" s="220"/>
    </row>
    <row r="207" spans="1:12" s="125" customFormat="1" x14ac:dyDescent="0.2">
      <c r="A207" s="93"/>
      <c r="B207" s="93"/>
      <c r="C207" s="93"/>
      <c r="D207" s="93"/>
      <c r="E207" s="167"/>
      <c r="F207" s="235"/>
      <c r="G207" s="190" t="s">
        <v>222</v>
      </c>
      <c r="H207" s="25" t="s">
        <v>223</v>
      </c>
      <c r="I207" s="135"/>
      <c r="J207" s="115"/>
      <c r="K207" s="387"/>
      <c r="L207" s="220"/>
    </row>
    <row r="208" spans="1:12" s="125" customFormat="1" x14ac:dyDescent="0.2">
      <c r="A208" s="93"/>
      <c r="B208" s="93"/>
      <c r="C208" s="93"/>
      <c r="D208" s="93"/>
      <c r="E208" s="167"/>
      <c r="F208" s="235">
        <v>1</v>
      </c>
      <c r="G208" s="191" t="s">
        <v>224</v>
      </c>
      <c r="H208" s="15"/>
      <c r="I208" s="135"/>
      <c r="J208" s="115"/>
      <c r="K208" s="387"/>
      <c r="L208" s="220"/>
    </row>
    <row r="209" spans="1:12" s="125" customFormat="1" x14ac:dyDescent="0.2">
      <c r="A209" s="93"/>
      <c r="B209" s="93"/>
      <c r="C209" s="93"/>
      <c r="D209" s="93"/>
      <c r="E209" s="167"/>
      <c r="F209" s="235">
        <v>2</v>
      </c>
      <c r="G209" s="191" t="s">
        <v>225</v>
      </c>
      <c r="H209" s="15"/>
      <c r="I209" s="135"/>
      <c r="J209" s="115"/>
      <c r="K209" s="387"/>
      <c r="L209" s="220"/>
    </row>
    <row r="210" spans="1:12" s="125" customFormat="1" x14ac:dyDescent="0.2">
      <c r="A210" s="93"/>
      <c r="B210" s="93"/>
      <c r="C210" s="93"/>
      <c r="D210" s="93"/>
      <c r="E210" s="167"/>
      <c r="F210" s="235">
        <v>3</v>
      </c>
      <c r="G210" s="191" t="s">
        <v>226</v>
      </c>
      <c r="H210" s="15"/>
      <c r="I210" s="135"/>
      <c r="J210" s="115"/>
      <c r="K210" s="387"/>
      <c r="L210" s="220"/>
    </row>
    <row r="211" spans="1:12" s="125" customFormat="1" x14ac:dyDescent="0.2">
      <c r="A211" s="93"/>
      <c r="B211" s="93"/>
      <c r="C211" s="93"/>
      <c r="D211" s="93"/>
      <c r="E211" s="167"/>
      <c r="F211" s="235">
        <v>4</v>
      </c>
      <c r="G211" s="191" t="s">
        <v>227</v>
      </c>
      <c r="H211" s="15"/>
      <c r="I211" s="135"/>
      <c r="J211" s="115"/>
      <c r="K211" s="387"/>
      <c r="L211" s="220"/>
    </row>
    <row r="212" spans="1:12" s="125" customFormat="1" x14ac:dyDescent="0.2">
      <c r="A212" s="93"/>
      <c r="B212" s="93"/>
      <c r="C212" s="93"/>
      <c r="D212" s="93"/>
      <c r="E212" s="167"/>
      <c r="F212" s="235">
        <v>5</v>
      </c>
      <c r="G212" s="191" t="s">
        <v>228</v>
      </c>
      <c r="H212" s="15"/>
      <c r="I212" s="135"/>
      <c r="J212" s="115"/>
      <c r="K212" s="387"/>
      <c r="L212" s="220"/>
    </row>
    <row r="213" spans="1:12" s="125" customFormat="1" x14ac:dyDescent="0.2">
      <c r="A213" s="93"/>
      <c r="B213" s="93"/>
      <c r="C213" s="93"/>
      <c r="D213" s="93"/>
      <c r="E213" s="167"/>
      <c r="F213" s="235">
        <v>6</v>
      </c>
      <c r="G213" s="191" t="s">
        <v>229</v>
      </c>
      <c r="H213" s="15"/>
      <c r="I213" s="135"/>
      <c r="J213" s="115"/>
      <c r="K213" s="387"/>
      <c r="L213" s="220"/>
    </row>
    <row r="214" spans="1:12" s="125" customFormat="1" x14ac:dyDescent="0.2">
      <c r="A214" s="93"/>
      <c r="B214" s="93"/>
      <c r="C214" s="93"/>
      <c r="D214" s="93"/>
      <c r="E214" s="167"/>
      <c r="F214" s="235">
        <v>7</v>
      </c>
      <c r="G214" s="191" t="s">
        <v>230</v>
      </c>
      <c r="H214" s="15"/>
      <c r="I214" s="135"/>
      <c r="J214" s="115"/>
      <c r="K214" s="387"/>
      <c r="L214" s="220"/>
    </row>
    <row r="215" spans="1:12" s="125" customFormat="1" x14ac:dyDescent="0.2">
      <c r="A215" s="93"/>
      <c r="B215" s="93"/>
      <c r="C215" s="93"/>
      <c r="D215" s="93"/>
      <c r="E215" s="167"/>
      <c r="F215" s="235">
        <v>8</v>
      </c>
      <c r="G215" s="191" t="s">
        <v>231</v>
      </c>
      <c r="H215" s="15"/>
      <c r="I215" s="135"/>
      <c r="J215" s="115"/>
      <c r="K215" s="387"/>
      <c r="L215" s="220"/>
    </row>
    <row r="216" spans="1:12" s="125" customFormat="1" x14ac:dyDescent="0.2">
      <c r="A216" s="93"/>
      <c r="B216" s="93"/>
      <c r="C216" s="93"/>
      <c r="D216" s="93"/>
      <c r="E216" s="167"/>
      <c r="F216" s="235">
        <v>9</v>
      </c>
      <c r="G216" s="191" t="s">
        <v>232</v>
      </c>
      <c r="H216" s="15"/>
      <c r="I216" s="135"/>
      <c r="J216" s="115"/>
      <c r="K216" s="387"/>
      <c r="L216" s="220"/>
    </row>
    <row r="217" spans="1:12" s="125" customFormat="1" x14ac:dyDescent="0.2">
      <c r="A217" s="93"/>
      <c r="B217" s="93"/>
      <c r="C217" s="93"/>
      <c r="D217" s="93"/>
      <c r="E217" s="167"/>
      <c r="F217" s="235">
        <v>10</v>
      </c>
      <c r="G217" s="191" t="s">
        <v>233</v>
      </c>
      <c r="H217" s="15"/>
      <c r="I217" s="135"/>
      <c r="J217" s="115"/>
      <c r="K217" s="387"/>
      <c r="L217" s="220"/>
    </row>
    <row r="218" spans="1:12" s="125" customFormat="1" x14ac:dyDescent="0.2">
      <c r="A218" s="93"/>
      <c r="B218" s="93"/>
      <c r="C218" s="93"/>
      <c r="D218" s="93"/>
      <c r="E218" s="167"/>
      <c r="F218" s="235">
        <v>11</v>
      </c>
      <c r="G218" s="191" t="s">
        <v>234</v>
      </c>
      <c r="H218" s="15"/>
      <c r="I218" s="135"/>
      <c r="J218" s="115"/>
      <c r="K218" s="387"/>
      <c r="L218" s="220"/>
    </row>
    <row r="219" spans="1:12" s="125" customFormat="1" x14ac:dyDescent="0.2">
      <c r="A219" s="93"/>
      <c r="B219" s="93"/>
      <c r="C219" s="93"/>
      <c r="D219" s="93"/>
      <c r="E219" s="167"/>
      <c r="F219" s="235">
        <v>12</v>
      </c>
      <c r="G219" s="191" t="s">
        <v>235</v>
      </c>
      <c r="H219" s="15"/>
      <c r="I219" s="135"/>
      <c r="J219" s="115"/>
      <c r="K219" s="387"/>
      <c r="L219" s="220"/>
    </row>
    <row r="220" spans="1:12" s="125" customFormat="1" x14ac:dyDescent="0.2">
      <c r="A220" s="93"/>
      <c r="B220" s="93"/>
      <c r="C220" s="93"/>
      <c r="D220" s="93"/>
      <c r="E220" s="167"/>
      <c r="F220" s="235">
        <v>13</v>
      </c>
      <c r="G220" s="191" t="s">
        <v>236</v>
      </c>
      <c r="H220" s="15"/>
      <c r="I220" s="135"/>
      <c r="J220" s="115"/>
      <c r="K220" s="387"/>
      <c r="L220" s="220"/>
    </row>
    <row r="221" spans="1:12" s="125" customFormat="1" x14ac:dyDescent="0.2">
      <c r="A221" s="93"/>
      <c r="B221" s="93"/>
      <c r="C221" s="93"/>
      <c r="D221" s="93"/>
      <c r="E221" s="167"/>
      <c r="F221" s="235">
        <v>14</v>
      </c>
      <c r="G221" s="191" t="s">
        <v>237</v>
      </c>
      <c r="H221" s="15"/>
      <c r="I221" s="135"/>
      <c r="J221" s="115"/>
      <c r="K221" s="387"/>
      <c r="L221" s="220"/>
    </row>
    <row r="222" spans="1:12" s="125" customFormat="1" x14ac:dyDescent="0.2">
      <c r="A222" s="93"/>
      <c r="B222" s="93"/>
      <c r="C222" s="93"/>
      <c r="D222" s="93"/>
      <c r="E222" s="167"/>
      <c r="F222" s="235">
        <v>15</v>
      </c>
      <c r="G222" s="191" t="s">
        <v>238</v>
      </c>
      <c r="H222" s="15"/>
      <c r="I222" s="135"/>
      <c r="J222" s="115"/>
      <c r="K222" s="387"/>
      <c r="L222" s="220"/>
    </row>
    <row r="223" spans="1:12" s="125" customFormat="1" x14ac:dyDescent="0.2">
      <c r="A223" s="93"/>
      <c r="B223" s="93"/>
      <c r="C223" s="93"/>
      <c r="D223" s="93"/>
      <c r="E223" s="167"/>
      <c r="F223" s="235">
        <v>16</v>
      </c>
      <c r="G223" s="191" t="s">
        <v>239</v>
      </c>
      <c r="H223" s="15"/>
      <c r="I223" s="135"/>
      <c r="J223" s="115"/>
      <c r="K223" s="387"/>
      <c r="L223" s="220"/>
    </row>
    <row r="224" spans="1:12" s="125" customFormat="1" x14ac:dyDescent="0.2">
      <c r="A224" s="93"/>
      <c r="B224" s="93"/>
      <c r="C224" s="93"/>
      <c r="D224" s="93"/>
      <c r="E224" s="167"/>
      <c r="F224" s="235">
        <v>17</v>
      </c>
      <c r="G224" s="191" t="s">
        <v>240</v>
      </c>
      <c r="H224" s="15"/>
      <c r="I224" s="135"/>
      <c r="J224" s="115"/>
      <c r="K224" s="387"/>
      <c r="L224" s="220"/>
    </row>
    <row r="225" spans="1:12" s="125" customFormat="1" x14ac:dyDescent="0.2">
      <c r="A225" s="93"/>
      <c r="B225" s="93"/>
      <c r="C225" s="93"/>
      <c r="D225" s="93"/>
      <c r="E225" s="167"/>
      <c r="F225" s="235">
        <v>18</v>
      </c>
      <c r="G225" s="191" t="s">
        <v>241</v>
      </c>
      <c r="H225" s="15"/>
      <c r="I225" s="135"/>
      <c r="J225" s="115"/>
      <c r="K225" s="387"/>
      <c r="L225" s="220"/>
    </row>
    <row r="226" spans="1:12" s="125" customFormat="1" x14ac:dyDescent="0.2">
      <c r="A226" s="93"/>
      <c r="B226" s="93"/>
      <c r="C226" s="93"/>
      <c r="D226" s="93"/>
      <c r="E226" s="167"/>
      <c r="F226" s="235">
        <v>19</v>
      </c>
      <c r="G226" s="191" t="s">
        <v>242</v>
      </c>
      <c r="H226" s="15"/>
      <c r="I226" s="135"/>
      <c r="J226" s="115"/>
      <c r="K226" s="387"/>
      <c r="L226" s="220"/>
    </row>
    <row r="227" spans="1:12" s="125" customFormat="1" x14ac:dyDescent="0.2">
      <c r="A227" s="93"/>
      <c r="B227" s="93"/>
      <c r="C227" s="93"/>
      <c r="D227" s="93"/>
      <c r="E227" s="167"/>
      <c r="F227" s="235">
        <v>20</v>
      </c>
      <c r="G227" s="191" t="s">
        <v>243</v>
      </c>
      <c r="H227" s="15"/>
      <c r="I227" s="135"/>
      <c r="J227" s="115"/>
      <c r="K227" s="387"/>
      <c r="L227" s="220"/>
    </row>
    <row r="228" spans="1:12" s="125" customFormat="1" x14ac:dyDescent="0.2">
      <c r="A228" s="93"/>
      <c r="B228" s="93"/>
      <c r="C228" s="93"/>
      <c r="D228" s="93"/>
      <c r="E228" s="167"/>
      <c r="F228" s="235">
        <v>21</v>
      </c>
      <c r="G228" s="191" t="s">
        <v>244</v>
      </c>
      <c r="H228" s="15"/>
      <c r="I228" s="135"/>
      <c r="J228" s="115"/>
      <c r="K228" s="387"/>
      <c r="L228" s="220"/>
    </row>
    <row r="229" spans="1:12" s="125" customFormat="1" x14ac:dyDescent="0.2">
      <c r="A229" s="93"/>
      <c r="B229" s="93"/>
      <c r="C229" s="93"/>
      <c r="D229" s="93"/>
      <c r="E229" s="167"/>
      <c r="F229" s="235">
        <v>22</v>
      </c>
      <c r="G229" s="191" t="s">
        <v>245</v>
      </c>
      <c r="H229" s="15"/>
      <c r="I229" s="135"/>
      <c r="J229" s="115"/>
      <c r="K229" s="387"/>
      <c r="L229" s="220"/>
    </row>
    <row r="230" spans="1:12" s="125" customFormat="1" x14ac:dyDescent="0.2">
      <c r="A230" s="93"/>
      <c r="B230" s="93"/>
      <c r="C230" s="93"/>
      <c r="D230" s="93"/>
      <c r="E230" s="220"/>
      <c r="F230" s="93"/>
      <c r="G230" s="387"/>
      <c r="H230" s="220"/>
      <c r="I230" s="135"/>
      <c r="J230" s="115"/>
      <c r="K230" s="387"/>
      <c r="L230" s="220"/>
    </row>
    <row r="231" spans="1:12" s="125" customFormat="1" x14ac:dyDescent="0.2">
      <c r="A231" s="93"/>
      <c r="B231" s="93"/>
      <c r="C231" s="93"/>
      <c r="D231" s="93"/>
      <c r="E231" s="220"/>
      <c r="F231" s="93"/>
      <c r="G231" s="387"/>
      <c r="H231" s="220"/>
      <c r="I231" s="135"/>
      <c r="J231" s="115"/>
      <c r="K231" s="387"/>
      <c r="L231" s="220"/>
    </row>
    <row r="232" spans="1:12" x14ac:dyDescent="0.2">
      <c r="E232" s="220"/>
      <c r="F232" s="93"/>
      <c r="G232" s="387"/>
      <c r="H232" s="220"/>
      <c r="K232" s="387"/>
      <c r="L232" s="220"/>
    </row>
    <row r="233" spans="1:12" x14ac:dyDescent="0.2">
      <c r="E233" s="220"/>
      <c r="F233" s="93"/>
      <c r="G233" s="387"/>
      <c r="H233" s="220"/>
      <c r="K233" s="387"/>
      <c r="L233" s="220"/>
    </row>
    <row r="234" spans="1:12" x14ac:dyDescent="0.2">
      <c r="E234" s="220"/>
      <c r="F234" s="93"/>
      <c r="G234" s="387"/>
      <c r="H234" s="220"/>
    </row>
    <row r="235" spans="1:12" x14ac:dyDescent="0.2">
      <c r="E235" s="220"/>
      <c r="F235" s="93"/>
      <c r="G235" s="387"/>
      <c r="H235" s="220"/>
    </row>
    <row r="236" spans="1:12" x14ac:dyDescent="0.2">
      <c r="E236" s="220"/>
      <c r="F236" s="93"/>
      <c r="G236" s="387"/>
      <c r="H236" s="220"/>
    </row>
    <row r="237" spans="1:12" x14ac:dyDescent="0.2">
      <c r="E237" s="220"/>
      <c r="F237" s="93"/>
      <c r="G237" s="387"/>
      <c r="H237" s="220"/>
    </row>
    <row r="238" spans="1:12" x14ac:dyDescent="0.2">
      <c r="E238" s="220"/>
      <c r="F238" s="93"/>
      <c r="G238" s="387"/>
      <c r="H238" s="220"/>
    </row>
    <row r="239" spans="1:12" x14ac:dyDescent="0.2">
      <c r="E239" s="220"/>
      <c r="F239" s="93"/>
      <c r="G239" s="387"/>
      <c r="H239" s="220"/>
    </row>
    <row r="240" spans="1:12" x14ac:dyDescent="0.2">
      <c r="E240" s="220"/>
      <c r="F240" s="93"/>
      <c r="G240" s="387"/>
      <c r="H240" s="220"/>
    </row>
    <row r="241" spans="5:8" x14ac:dyDescent="0.2">
      <c r="E241" s="220"/>
      <c r="F241" s="93"/>
      <c r="G241" s="387"/>
      <c r="H241" s="220"/>
    </row>
    <row r="242" spans="5:8" x14ac:dyDescent="0.2">
      <c r="E242" s="220"/>
      <c r="F242" s="93"/>
      <c r="G242" s="387"/>
      <c r="H242" s="220"/>
    </row>
    <row r="243" spans="5:8" x14ac:dyDescent="0.2">
      <c r="E243" s="220"/>
      <c r="F243" s="93"/>
      <c r="G243" s="387"/>
      <c r="H243" s="220"/>
    </row>
    <row r="244" spans="5:8" x14ac:dyDescent="0.2">
      <c r="E244" s="220"/>
      <c r="F244" s="93"/>
      <c r="G244" s="387"/>
      <c r="H244" s="220"/>
    </row>
    <row r="245" spans="5:8" x14ac:dyDescent="0.2">
      <c r="E245" s="220"/>
      <c r="F245" s="93"/>
      <c r="G245" s="387"/>
      <c r="H245" s="220"/>
    </row>
    <row r="246" spans="5:8" x14ac:dyDescent="0.2">
      <c r="E246" s="220"/>
      <c r="F246" s="93"/>
      <c r="G246" s="387"/>
      <c r="H246" s="220"/>
    </row>
    <row r="247" spans="5:8" x14ac:dyDescent="0.2">
      <c r="E247" s="220"/>
      <c r="F247" s="93"/>
      <c r="G247" s="387"/>
      <c r="H247" s="220"/>
    </row>
    <row r="248" spans="5:8" x14ac:dyDescent="0.2">
      <c r="E248" s="220"/>
      <c r="F248" s="93"/>
      <c r="G248" s="387"/>
      <c r="H248" s="220"/>
    </row>
    <row r="249" spans="5:8" x14ac:dyDescent="0.2">
      <c r="E249" s="220"/>
      <c r="F249" s="93"/>
      <c r="G249" s="387"/>
      <c r="H249" s="220"/>
    </row>
    <row r="250" spans="5:8" x14ac:dyDescent="0.2">
      <c r="E250" s="220"/>
      <c r="F250" s="93"/>
      <c r="G250" s="387"/>
      <c r="H250" s="220"/>
    </row>
    <row r="251" spans="5:8" x14ac:dyDescent="0.2">
      <c r="E251" s="220"/>
      <c r="F251" s="93"/>
      <c r="G251" s="387"/>
      <c r="H251" s="220"/>
    </row>
    <row r="252" spans="5:8" x14ac:dyDescent="0.2">
      <c r="E252" s="220"/>
      <c r="F252" s="93"/>
      <c r="G252" s="387"/>
      <c r="H252" s="220"/>
    </row>
    <row r="253" spans="5:8" x14ac:dyDescent="0.2">
      <c r="E253" s="220"/>
      <c r="F253" s="93"/>
      <c r="G253" s="387"/>
      <c r="H253" s="220"/>
    </row>
    <row r="254" spans="5:8" x14ac:dyDescent="0.2">
      <c r="E254" s="220"/>
      <c r="F254" s="93"/>
      <c r="G254" s="387"/>
      <c r="H254" s="220"/>
    </row>
    <row r="255" spans="5:8" x14ac:dyDescent="0.2">
      <c r="E255" s="220"/>
      <c r="F255" s="93"/>
      <c r="G255" s="387"/>
      <c r="H255" s="220"/>
    </row>
    <row r="256" spans="5:8" x14ac:dyDescent="0.2">
      <c r="E256" s="220"/>
      <c r="F256" s="93"/>
      <c r="G256" s="387"/>
      <c r="H256" s="220"/>
    </row>
    <row r="257" spans="5:8" x14ac:dyDescent="0.2">
      <c r="E257" s="220"/>
      <c r="F257" s="93"/>
      <c r="G257" s="387"/>
      <c r="H257" s="220"/>
    </row>
    <row r="258" spans="5:8" x14ac:dyDescent="0.2">
      <c r="E258" s="220"/>
      <c r="F258" s="93"/>
      <c r="G258" s="387"/>
      <c r="H258" s="220"/>
    </row>
    <row r="259" spans="5:8" x14ac:dyDescent="0.2">
      <c r="E259" s="220"/>
      <c r="F259" s="93"/>
      <c r="G259" s="387"/>
      <c r="H259" s="220"/>
    </row>
    <row r="260" spans="5:8" x14ac:dyDescent="0.2">
      <c r="E260" s="220"/>
      <c r="F260" s="93"/>
      <c r="G260" s="387"/>
      <c r="H260" s="220"/>
    </row>
    <row r="261" spans="5:8" x14ac:dyDescent="0.2">
      <c r="E261" s="220"/>
      <c r="F261" s="93"/>
      <c r="G261" s="387"/>
      <c r="H261" s="220"/>
    </row>
    <row r="262" spans="5:8" x14ac:dyDescent="0.2">
      <c r="E262" s="220"/>
      <c r="F262" s="93"/>
      <c r="G262" s="387"/>
      <c r="H262" s="220"/>
    </row>
    <row r="263" spans="5:8" x14ac:dyDescent="0.2">
      <c r="E263" s="220"/>
      <c r="F263" s="93"/>
      <c r="G263" s="387"/>
      <c r="H263" s="220"/>
    </row>
    <row r="264" spans="5:8" x14ac:dyDescent="0.2">
      <c r="E264" s="220"/>
      <c r="F264" s="93"/>
      <c r="G264" s="387"/>
      <c r="H264" s="220"/>
    </row>
    <row r="265" spans="5:8" x14ac:dyDescent="0.2">
      <c r="E265" s="220"/>
      <c r="F265" s="93"/>
      <c r="G265" s="387"/>
      <c r="H265" s="220"/>
    </row>
    <row r="266" spans="5:8" x14ac:dyDescent="0.2">
      <c r="E266" s="220"/>
      <c r="F266" s="93"/>
      <c r="G266" s="387"/>
      <c r="H266" s="220"/>
    </row>
    <row r="267" spans="5:8" x14ac:dyDescent="0.2">
      <c r="E267" s="220"/>
      <c r="F267" s="93"/>
      <c r="G267" s="387"/>
      <c r="H267" s="220"/>
    </row>
    <row r="268" spans="5:8" x14ac:dyDescent="0.2">
      <c r="E268" s="220"/>
      <c r="F268" s="93"/>
      <c r="G268" s="387"/>
      <c r="H268" s="220"/>
    </row>
    <row r="269" spans="5:8" x14ac:dyDescent="0.2">
      <c r="E269" s="220"/>
      <c r="F269" s="93"/>
      <c r="G269" s="387"/>
      <c r="H269" s="220"/>
    </row>
    <row r="270" spans="5:8" x14ac:dyDescent="0.2">
      <c r="E270" s="220"/>
      <c r="F270" s="93"/>
      <c r="G270" s="387"/>
      <c r="H270" s="220"/>
    </row>
    <row r="271" spans="5:8" x14ac:dyDescent="0.2">
      <c r="E271" s="220"/>
      <c r="F271" s="93"/>
      <c r="G271" s="387"/>
      <c r="H271" s="220"/>
    </row>
    <row r="272" spans="5:8" x14ac:dyDescent="0.2">
      <c r="E272" s="220"/>
      <c r="F272" s="93"/>
      <c r="G272" s="387"/>
      <c r="H272" s="220"/>
    </row>
    <row r="273" spans="5:8" x14ac:dyDescent="0.2">
      <c r="E273" s="220"/>
      <c r="F273" s="93"/>
      <c r="G273" s="387"/>
      <c r="H273" s="220"/>
    </row>
    <row r="274" spans="5:8" x14ac:dyDescent="0.2">
      <c r="E274" s="220"/>
      <c r="F274" s="93"/>
      <c r="G274" s="387"/>
      <c r="H274" s="220"/>
    </row>
    <row r="275" spans="5:8" x14ac:dyDescent="0.2">
      <c r="E275" s="220"/>
      <c r="F275" s="93"/>
      <c r="G275" s="387"/>
      <c r="H275" s="220"/>
    </row>
    <row r="276" spans="5:8" x14ac:dyDescent="0.2">
      <c r="E276" s="220"/>
      <c r="F276" s="93"/>
      <c r="G276" s="387"/>
      <c r="H276" s="220"/>
    </row>
    <row r="277" spans="5:8" x14ac:dyDescent="0.2">
      <c r="E277" s="220"/>
      <c r="F277" s="93"/>
      <c r="G277" s="387"/>
      <c r="H277" s="220"/>
    </row>
    <row r="278" spans="5:8" x14ac:dyDescent="0.2">
      <c r="E278" s="220"/>
      <c r="F278" s="93"/>
      <c r="G278" s="387"/>
      <c r="H278" s="220"/>
    </row>
    <row r="279" spans="5:8" x14ac:dyDescent="0.2">
      <c r="E279" s="220"/>
      <c r="F279" s="93"/>
      <c r="G279" s="387"/>
      <c r="H279" s="220"/>
    </row>
    <row r="280" spans="5:8" x14ac:dyDescent="0.2">
      <c r="E280" s="220"/>
      <c r="F280" s="93"/>
      <c r="G280" s="387"/>
      <c r="H280" s="220"/>
    </row>
    <row r="281" spans="5:8" x14ac:dyDescent="0.2">
      <c r="E281" s="220"/>
      <c r="F281" s="93"/>
      <c r="G281" s="387"/>
      <c r="H281" s="220"/>
    </row>
    <row r="282" spans="5:8" x14ac:dyDescent="0.2">
      <c r="E282" s="220"/>
      <c r="F282" s="93"/>
      <c r="G282" s="387"/>
      <c r="H282" s="220"/>
    </row>
    <row r="283" spans="5:8" x14ac:dyDescent="0.2">
      <c r="E283" s="220"/>
      <c r="F283" s="93"/>
      <c r="G283" s="387"/>
      <c r="H283" s="220"/>
    </row>
    <row r="284" spans="5:8" x14ac:dyDescent="0.2">
      <c r="E284" s="220"/>
      <c r="F284" s="93"/>
      <c r="G284" s="387"/>
      <c r="H284" s="220"/>
    </row>
    <row r="285" spans="5:8" x14ac:dyDescent="0.2">
      <c r="E285" s="220"/>
      <c r="F285" s="93"/>
      <c r="G285" s="387"/>
      <c r="H285" s="220"/>
    </row>
    <row r="286" spans="5:8" x14ac:dyDescent="0.2">
      <c r="E286" s="220"/>
      <c r="F286" s="93"/>
      <c r="G286" s="387"/>
      <c r="H286" s="220"/>
    </row>
    <row r="287" spans="5:8" x14ac:dyDescent="0.2">
      <c r="E287" s="220"/>
      <c r="F287" s="93"/>
      <c r="G287" s="387"/>
      <c r="H287" s="220"/>
    </row>
    <row r="288" spans="5:8" x14ac:dyDescent="0.2">
      <c r="E288" s="220"/>
      <c r="F288" s="93"/>
      <c r="G288" s="387"/>
      <c r="H288" s="220"/>
    </row>
    <row r="289" spans="5:8" x14ac:dyDescent="0.2">
      <c r="E289" s="220"/>
      <c r="F289" s="93"/>
      <c r="G289" s="387"/>
      <c r="H289" s="220"/>
    </row>
    <row r="290" spans="5:8" x14ac:dyDescent="0.2">
      <c r="E290" s="220"/>
      <c r="F290" s="93"/>
      <c r="G290" s="387"/>
      <c r="H290" s="220"/>
    </row>
    <row r="291" spans="5:8" x14ac:dyDescent="0.2">
      <c r="E291" s="220"/>
      <c r="F291" s="93"/>
      <c r="G291" s="387"/>
      <c r="H291" s="220"/>
    </row>
    <row r="292" spans="5:8" x14ac:dyDescent="0.2">
      <c r="E292" s="220"/>
      <c r="F292" s="93"/>
      <c r="G292" s="387"/>
      <c r="H292" s="220"/>
    </row>
    <row r="293" spans="5:8" x14ac:dyDescent="0.2">
      <c r="E293" s="220"/>
      <c r="F293" s="93"/>
      <c r="G293" s="387"/>
      <c r="H293" s="220"/>
    </row>
    <row r="294" spans="5:8" x14ac:dyDescent="0.2">
      <c r="E294" s="220"/>
      <c r="F294" s="93"/>
      <c r="G294" s="387"/>
      <c r="H294" s="220"/>
    </row>
    <row r="295" spans="5:8" x14ac:dyDescent="0.2">
      <c r="E295" s="220"/>
      <c r="F295" s="93"/>
      <c r="G295" s="387"/>
      <c r="H295" s="220"/>
    </row>
    <row r="296" spans="5:8" x14ac:dyDescent="0.2">
      <c r="E296" s="220"/>
      <c r="F296" s="93"/>
      <c r="G296" s="387"/>
      <c r="H296" s="220"/>
    </row>
    <row r="297" spans="5:8" x14ac:dyDescent="0.2">
      <c r="E297" s="220"/>
      <c r="F297" s="93"/>
      <c r="G297" s="387"/>
      <c r="H297" s="220"/>
    </row>
    <row r="298" spans="5:8" x14ac:dyDescent="0.2">
      <c r="E298" s="220"/>
      <c r="F298" s="93"/>
      <c r="G298" s="387"/>
      <c r="H298" s="220"/>
    </row>
    <row r="299" spans="5:8" x14ac:dyDescent="0.2">
      <c r="E299" s="220"/>
      <c r="F299" s="93"/>
      <c r="G299" s="387"/>
      <c r="H299" s="220"/>
    </row>
    <row r="300" spans="5:8" x14ac:dyDescent="0.2">
      <c r="E300" s="220"/>
      <c r="F300" s="93"/>
      <c r="G300" s="387"/>
      <c r="H300" s="220"/>
    </row>
    <row r="301" spans="5:8" x14ac:dyDescent="0.2">
      <c r="E301" s="220"/>
      <c r="F301" s="93"/>
      <c r="G301" s="387"/>
      <c r="H301" s="220"/>
    </row>
    <row r="302" spans="5:8" x14ac:dyDescent="0.2">
      <c r="E302" s="220"/>
      <c r="F302" s="93"/>
      <c r="G302" s="387"/>
      <c r="H302" s="220"/>
    </row>
    <row r="303" spans="5:8" x14ac:dyDescent="0.2">
      <c r="E303" s="220"/>
      <c r="F303" s="93"/>
      <c r="G303" s="387"/>
      <c r="H303" s="220"/>
    </row>
    <row r="304" spans="5:8" x14ac:dyDescent="0.2">
      <c r="E304" s="220"/>
      <c r="F304" s="93"/>
      <c r="G304" s="387"/>
      <c r="H304" s="220"/>
    </row>
    <row r="305" spans="5:8" x14ac:dyDescent="0.2">
      <c r="E305" s="220"/>
      <c r="F305" s="93"/>
      <c r="G305" s="387"/>
      <c r="H305" s="220"/>
    </row>
    <row r="306" spans="5:8" x14ac:dyDescent="0.2">
      <c r="E306" s="220"/>
      <c r="F306" s="93"/>
      <c r="G306" s="387"/>
      <c r="H306" s="220"/>
    </row>
    <row r="307" spans="5:8" x14ac:dyDescent="0.2">
      <c r="E307" s="220"/>
      <c r="F307" s="93"/>
      <c r="G307" s="387"/>
      <c r="H307" s="220"/>
    </row>
    <row r="308" spans="5:8" x14ac:dyDescent="0.2">
      <c r="E308" s="220"/>
      <c r="F308" s="93"/>
      <c r="G308" s="387"/>
      <c r="H308" s="220"/>
    </row>
    <row r="309" spans="5:8" x14ac:dyDescent="0.2">
      <c r="E309" s="220"/>
      <c r="F309" s="93"/>
      <c r="G309" s="387"/>
      <c r="H309" s="220"/>
    </row>
    <row r="310" spans="5:8" x14ac:dyDescent="0.2">
      <c r="E310" s="220"/>
      <c r="F310" s="93"/>
      <c r="G310" s="387"/>
      <c r="H310" s="220"/>
    </row>
    <row r="311" spans="5:8" x14ac:dyDescent="0.2">
      <c r="E311" s="220"/>
      <c r="F311" s="93"/>
      <c r="G311" s="387"/>
      <c r="H311" s="220"/>
    </row>
    <row r="312" spans="5:8" x14ac:dyDescent="0.2">
      <c r="E312" s="220"/>
      <c r="F312" s="93"/>
      <c r="G312" s="387"/>
      <c r="H312" s="220"/>
    </row>
    <row r="313" spans="5:8" x14ac:dyDescent="0.2">
      <c r="E313" s="220"/>
      <c r="F313" s="93"/>
      <c r="G313" s="387"/>
      <c r="H313" s="220"/>
    </row>
    <row r="314" spans="5:8" x14ac:dyDescent="0.2">
      <c r="E314" s="220"/>
      <c r="F314" s="93"/>
      <c r="G314" s="387"/>
      <c r="H314" s="220"/>
    </row>
    <row r="315" spans="5:8" x14ac:dyDescent="0.2">
      <c r="E315" s="220"/>
      <c r="F315" s="93"/>
      <c r="G315" s="387"/>
      <c r="H315" s="220"/>
    </row>
    <row r="316" spans="5:8" x14ac:dyDescent="0.2">
      <c r="E316" s="220"/>
      <c r="F316" s="93"/>
      <c r="G316" s="387"/>
      <c r="H316" s="220"/>
    </row>
    <row r="317" spans="5:8" x14ac:dyDescent="0.2">
      <c r="E317" s="220"/>
      <c r="F317" s="93"/>
      <c r="G317" s="387"/>
      <c r="H317" s="220"/>
    </row>
    <row r="318" spans="5:8" x14ac:dyDescent="0.2">
      <c r="E318" s="220"/>
      <c r="F318" s="93"/>
      <c r="G318" s="387"/>
      <c r="H318" s="220"/>
    </row>
    <row r="319" spans="5:8" x14ac:dyDescent="0.2">
      <c r="E319" s="220"/>
      <c r="F319" s="93"/>
      <c r="G319" s="387"/>
      <c r="H319" s="220"/>
    </row>
    <row r="320" spans="5:8" x14ac:dyDescent="0.2">
      <c r="E320" s="220"/>
      <c r="F320" s="93"/>
      <c r="G320" s="387"/>
      <c r="H320" s="220"/>
    </row>
    <row r="321" spans="5:8" x14ac:dyDescent="0.2">
      <c r="E321" s="220"/>
      <c r="F321" s="93"/>
      <c r="G321" s="387"/>
      <c r="H321" s="220"/>
    </row>
    <row r="322" spans="5:8" x14ac:dyDescent="0.2">
      <c r="E322" s="220"/>
      <c r="F322" s="93"/>
      <c r="G322" s="387"/>
      <c r="H322" s="220"/>
    </row>
    <row r="323" spans="5:8" x14ac:dyDescent="0.2">
      <c r="E323" s="220"/>
      <c r="F323" s="93"/>
      <c r="G323" s="387"/>
      <c r="H323" s="220"/>
    </row>
    <row r="324" spans="5:8" x14ac:dyDescent="0.2">
      <c r="E324" s="220"/>
      <c r="F324" s="93"/>
      <c r="G324" s="387"/>
      <c r="H324" s="220"/>
    </row>
    <row r="325" spans="5:8" x14ac:dyDescent="0.2">
      <c r="E325" s="220"/>
      <c r="F325" s="93"/>
      <c r="G325" s="387"/>
      <c r="H325" s="220"/>
    </row>
    <row r="326" spans="5:8" x14ac:dyDescent="0.2">
      <c r="E326" s="220"/>
      <c r="F326" s="93"/>
      <c r="G326" s="387"/>
      <c r="H326" s="220"/>
    </row>
    <row r="327" spans="5:8" x14ac:dyDescent="0.2">
      <c r="E327" s="220"/>
      <c r="F327" s="93"/>
      <c r="G327" s="387"/>
      <c r="H327" s="220"/>
    </row>
    <row r="328" spans="5:8" x14ac:dyDescent="0.2">
      <c r="E328" s="220"/>
      <c r="F328" s="93"/>
      <c r="G328" s="387"/>
      <c r="H328" s="220"/>
    </row>
    <row r="329" spans="5:8" x14ac:dyDescent="0.2">
      <c r="E329" s="220"/>
      <c r="F329" s="93"/>
      <c r="G329" s="387"/>
      <c r="H329" s="220"/>
    </row>
    <row r="330" spans="5:8" x14ac:dyDescent="0.2">
      <c r="E330" s="220"/>
      <c r="F330" s="93"/>
      <c r="G330" s="387"/>
      <c r="H330" s="220"/>
    </row>
    <row r="331" spans="5:8" x14ac:dyDescent="0.2">
      <c r="E331" s="220"/>
      <c r="F331" s="93"/>
      <c r="G331" s="387"/>
      <c r="H331" s="220"/>
    </row>
    <row r="332" spans="5:8" x14ac:dyDescent="0.2">
      <c r="E332" s="220"/>
      <c r="F332" s="93"/>
      <c r="G332" s="387"/>
      <c r="H332" s="220"/>
    </row>
    <row r="333" spans="5:8" x14ac:dyDescent="0.2">
      <c r="E333" s="220"/>
      <c r="F333" s="93"/>
      <c r="G333" s="387"/>
      <c r="H333" s="220"/>
    </row>
    <row r="334" spans="5:8" x14ac:dyDescent="0.2">
      <c r="E334" s="220"/>
      <c r="F334" s="93"/>
      <c r="G334" s="387"/>
      <c r="H334" s="220"/>
    </row>
    <row r="335" spans="5:8" x14ac:dyDescent="0.2">
      <c r="E335" s="220"/>
      <c r="F335" s="93"/>
      <c r="G335" s="387"/>
      <c r="H335" s="220"/>
    </row>
    <row r="336" spans="5:8" x14ac:dyDescent="0.2">
      <c r="E336" s="220"/>
      <c r="F336" s="93"/>
      <c r="G336" s="387"/>
      <c r="H336" s="220"/>
    </row>
    <row r="337" spans="5:8" x14ac:dyDescent="0.2">
      <c r="E337" s="220"/>
      <c r="F337" s="93"/>
      <c r="G337" s="387"/>
      <c r="H337" s="220"/>
    </row>
    <row r="338" spans="5:8" x14ac:dyDescent="0.2">
      <c r="E338" s="220"/>
      <c r="F338" s="93"/>
      <c r="G338" s="387"/>
      <c r="H338" s="220"/>
    </row>
    <row r="339" spans="5:8" x14ac:dyDescent="0.2">
      <c r="E339" s="220"/>
      <c r="F339" s="93"/>
      <c r="G339" s="387"/>
      <c r="H339" s="220"/>
    </row>
    <row r="340" spans="5:8" x14ac:dyDescent="0.2">
      <c r="E340" s="220"/>
      <c r="F340" s="93"/>
      <c r="G340" s="387"/>
      <c r="H340" s="220"/>
    </row>
    <row r="341" spans="5:8" x14ac:dyDescent="0.2">
      <c r="E341" s="220"/>
      <c r="F341" s="93"/>
      <c r="G341" s="387"/>
      <c r="H341" s="220"/>
    </row>
    <row r="342" spans="5:8" x14ac:dyDescent="0.2">
      <c r="E342" s="220"/>
      <c r="F342" s="93"/>
      <c r="G342" s="387"/>
      <c r="H342" s="220"/>
    </row>
    <row r="343" spans="5:8" x14ac:dyDescent="0.2">
      <c r="E343" s="220"/>
      <c r="F343" s="93"/>
      <c r="G343" s="387"/>
      <c r="H343" s="220"/>
    </row>
    <row r="344" spans="5:8" x14ac:dyDescent="0.2">
      <c r="E344" s="220"/>
      <c r="F344" s="93"/>
      <c r="G344" s="387"/>
      <c r="H344" s="220"/>
    </row>
    <row r="345" spans="5:8" x14ac:dyDescent="0.2">
      <c r="E345" s="220"/>
      <c r="F345" s="93"/>
      <c r="G345" s="387"/>
      <c r="H345" s="220"/>
    </row>
    <row r="346" spans="5:8" x14ac:dyDescent="0.2">
      <c r="E346" s="220"/>
      <c r="F346" s="93"/>
      <c r="G346" s="387"/>
      <c r="H346" s="220"/>
    </row>
    <row r="347" spans="5:8" x14ac:dyDescent="0.2">
      <c r="E347" s="220"/>
      <c r="F347" s="93"/>
      <c r="G347" s="387"/>
      <c r="H347" s="220"/>
    </row>
    <row r="348" spans="5:8" x14ac:dyDescent="0.2">
      <c r="E348" s="220"/>
      <c r="F348" s="93"/>
      <c r="G348" s="387"/>
      <c r="H348" s="220"/>
    </row>
    <row r="349" spans="5:8" x14ac:dyDescent="0.2">
      <c r="E349" s="220"/>
      <c r="F349" s="93"/>
      <c r="G349" s="387"/>
      <c r="H349" s="220"/>
    </row>
    <row r="350" spans="5:8" x14ac:dyDescent="0.2">
      <c r="E350" s="220"/>
      <c r="F350" s="93"/>
      <c r="G350" s="387"/>
      <c r="H350" s="220"/>
    </row>
    <row r="351" spans="5:8" x14ac:dyDescent="0.2">
      <c r="E351" s="220"/>
      <c r="F351" s="93"/>
      <c r="G351" s="387"/>
      <c r="H351" s="220"/>
    </row>
    <row r="352" spans="5:8" x14ac:dyDescent="0.2">
      <c r="E352" s="220"/>
      <c r="F352" s="93"/>
      <c r="G352" s="387"/>
      <c r="H352" s="220"/>
    </row>
    <row r="353" spans="5:8" x14ac:dyDescent="0.2">
      <c r="E353" s="220"/>
      <c r="F353" s="93"/>
      <c r="G353" s="387"/>
      <c r="H353" s="220"/>
    </row>
    <row r="354" spans="5:8" x14ac:dyDescent="0.2">
      <c r="E354" s="220"/>
      <c r="F354" s="93"/>
      <c r="G354" s="387"/>
      <c r="H354" s="220"/>
    </row>
    <row r="355" spans="5:8" x14ac:dyDescent="0.2">
      <c r="E355" s="220"/>
      <c r="F355" s="93"/>
      <c r="G355" s="387"/>
      <c r="H355" s="220"/>
    </row>
    <row r="356" spans="5:8" x14ac:dyDescent="0.2">
      <c r="E356" s="220"/>
      <c r="F356" s="93"/>
      <c r="G356" s="387"/>
      <c r="H356" s="220"/>
    </row>
    <row r="357" spans="5:8" x14ac:dyDescent="0.2">
      <c r="E357" s="220"/>
      <c r="F357" s="93"/>
      <c r="G357" s="387"/>
      <c r="H357" s="220"/>
    </row>
    <row r="358" spans="5:8" x14ac:dyDescent="0.2">
      <c r="E358" s="220"/>
      <c r="F358" s="93"/>
      <c r="G358" s="387"/>
      <c r="H358" s="220"/>
    </row>
    <row r="359" spans="5:8" x14ac:dyDescent="0.2">
      <c r="E359" s="220"/>
      <c r="F359" s="93"/>
      <c r="G359" s="387"/>
      <c r="H359" s="220"/>
    </row>
    <row r="360" spans="5:8" x14ac:dyDescent="0.2">
      <c r="E360" s="220"/>
      <c r="F360" s="93"/>
      <c r="G360" s="387"/>
      <c r="H360" s="220"/>
    </row>
    <row r="361" spans="5:8" x14ac:dyDescent="0.2">
      <c r="E361" s="220"/>
      <c r="F361" s="93"/>
      <c r="G361" s="387"/>
      <c r="H361" s="220"/>
    </row>
    <row r="362" spans="5:8" x14ac:dyDescent="0.2">
      <c r="E362" s="220"/>
      <c r="F362" s="93"/>
      <c r="G362" s="387"/>
      <c r="H362" s="220"/>
    </row>
    <row r="363" spans="5:8" x14ac:dyDescent="0.2">
      <c r="E363" s="220"/>
      <c r="F363" s="93"/>
      <c r="G363" s="387"/>
      <c r="H363" s="220"/>
    </row>
    <row r="364" spans="5:8" x14ac:dyDescent="0.2">
      <c r="E364" s="220"/>
      <c r="F364" s="93"/>
      <c r="G364" s="387"/>
      <c r="H364" s="220"/>
    </row>
    <row r="365" spans="5:8" x14ac:dyDescent="0.2">
      <c r="E365" s="220"/>
      <c r="F365" s="93"/>
      <c r="G365" s="387"/>
      <c r="H365" s="220"/>
    </row>
    <row r="366" spans="5:8" x14ac:dyDescent="0.2">
      <c r="E366" s="220"/>
      <c r="F366" s="93"/>
      <c r="G366" s="387"/>
      <c r="H366" s="220"/>
    </row>
    <row r="367" spans="5:8" x14ac:dyDescent="0.2">
      <c r="E367" s="220"/>
      <c r="F367" s="93"/>
      <c r="G367" s="387"/>
      <c r="H367" s="220"/>
    </row>
    <row r="368" spans="5:8" x14ac:dyDescent="0.2">
      <c r="E368" s="220"/>
      <c r="F368" s="93"/>
      <c r="G368" s="387"/>
      <c r="H368" s="220"/>
    </row>
    <row r="369" spans="5:8" x14ac:dyDescent="0.2">
      <c r="E369" s="220"/>
      <c r="F369" s="93"/>
      <c r="G369" s="387"/>
      <c r="H369" s="220"/>
    </row>
  </sheetData>
  <autoFilter ref="A2:M163"/>
  <mergeCells count="1">
    <mergeCell ref="A1:I1"/>
  </mergeCells>
  <pageMargins left="0.7" right="0.7" top="0.75" bottom="0.75" header="0.3" footer="0.3"/>
  <pageSetup scale="35" orientation="portrait" r:id="rId1"/>
  <ignoredErrors>
    <ignoredError sqref="J5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99fdf9bc-8a5e-467f-85b2-13d0f260d93b">2019-11-28T05:00:00+00:00</Fecha>
    <Clasificacion_x0020_2 xmlns="99fdf9bc-8a5e-467f-85b2-13d0f260d93b" xsi:nil="true"/>
    <Clasificaci_x00f3_n xmlns="99fdf9bc-8a5e-467f-85b2-13d0f260d93b">Plan Operativo Anual de Inversiones POAI</Clasificaci_x00f3_n>
    <Descripci_x00f3_n xmlns="99fdf9bc-8a5e-467f-85b2-13d0f260d93b">Documento Plan Operativo 2020</Descripci_x00f3_n>
    <A_x00f1_o xmlns="99fdf9bc-8a5e-467f-85b2-13d0f260d9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824D289BFBB3489232AF637D077114" ma:contentTypeVersion="5" ma:contentTypeDescription="Crear nuevo documento." ma:contentTypeScope="" ma:versionID="b935950c89082339bf676b3be1fc65fd">
  <xsd:schema xmlns:xsd="http://www.w3.org/2001/XMLSchema" xmlns:xs="http://www.w3.org/2001/XMLSchema" xmlns:p="http://schemas.microsoft.com/office/2006/metadata/properties" xmlns:ns2="99fdf9bc-8a5e-467f-85b2-13d0f260d93b" targetNamespace="http://schemas.microsoft.com/office/2006/metadata/properties" ma:root="true" ma:fieldsID="af9a1c659f4886d17fb70b5f7fb4fbf8" ns2:_="">
    <xsd:import namespace="99fdf9bc-8a5e-467f-85b2-13d0f260d93b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  <xsd:element ref="ns2:Clasificaci_x00f3_n" minOccurs="0"/>
                <xsd:element ref="ns2:Clasificacion_x0020_2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df9bc-8a5e-467f-85b2-13d0f260d93b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  <xsd:element name="Clasificaci_x00f3_n" ma:index="10" nillable="true" ma:displayName="Clasificación" ma:default="Defensa Judicial" ma:format="Dropdown" ma:internalName="Clasificaci_x00f3_n">
      <xsd:simpleType>
        <xsd:restriction base="dms:Choice">
          <xsd:enumeration value="."/>
          <xsd:enumeration value="Defensa Judicial"/>
          <xsd:enumeration value="Estudios Técnicos"/>
          <xsd:enumeration value="Evaluación de Planes de Acción Vigencia"/>
          <xsd:enumeration value="Información Para la Población Vulnerable"/>
          <xsd:enumeration value="Informe de Gestión"/>
          <xsd:enumeration value="Informes de Empalme"/>
          <xsd:enumeration value="Plan Anticorrupción y de Atención al Ciudadano"/>
          <xsd:enumeration value="Plan Anual de Adquisiciones"/>
          <xsd:enumeration value="Plan de Gestión Integral de Residuos Sólidos PGIRS"/>
          <xsd:enumeration value="Plan de Ordenamiento Territorial POT"/>
          <xsd:enumeration value="Plan Operativo Anual de Inversiones POAI"/>
          <xsd:enumeration value="Planes de Acción"/>
          <xsd:enumeration value="Política de Seguridad Vial"/>
          <xsd:enumeration value="Proyectos de Inversión Mpal"/>
          <xsd:enumeration value="Reportes de Control Interno"/>
          <xsd:enumeration value="Plan Indicativo"/>
          <xsd:enumeration value="Proyecto Popayán Vive Digital"/>
          <xsd:enumeration value="Rendición de Cuentas a la Ciudadanía"/>
        </xsd:restriction>
      </xsd:simpleType>
    </xsd:element>
    <xsd:element name="Clasificacion_x0020_2" ma:index="11" nillable="true" ma:displayName="Clasificacion 2" ma:default="Planes de Acción Vigencia 2024" ma:format="Dropdown" ma:internalName="Clasificacion_x0020_2">
      <xsd:simpleType>
        <xsd:restriction base="dms:Choice">
          <xsd:enumeration value="Banco de Programas y Proyectos de Inversión"/>
          <xsd:enumeration value="Plan de Auditorías"/>
          <xsd:enumeration value="Planes de Acción Vigencia 2013"/>
          <xsd:enumeration value="Planes de Acción Vigencia 2014"/>
          <xsd:enumeration value="Planes de Acción Vigencia 2015"/>
          <xsd:enumeration value="Planes de Acción Vigencia 2016"/>
          <xsd:enumeration value="Planes de Acción Vigencia 2017"/>
          <xsd:enumeration value="Planes de Acción Vigencia 2018"/>
          <xsd:enumeration value="Planes de Acción Vigencia 2019"/>
          <xsd:enumeration value="Planes de Acción Vigencia 2020"/>
          <xsd:enumeration value="Planes de Acción Vigencia 2021"/>
          <xsd:enumeration value="Planes de Acción Vigencia 2022"/>
          <xsd:enumeration value="Planes de Acción Vigencia 2023"/>
          <xsd:enumeration value="Planes de Acción Vigencia 2024"/>
          <xsd:enumeration value="Planes de Acción Vigencia 2025"/>
          <xsd:enumeration value="Multimedia Historia de Popayán"/>
          <xsd:enumeration value="Portal Promoción Turística"/>
          <xsd:enumeration value="Proyecto Popayán Vive Digital"/>
          <xsd:enumeration value="Tic Innovadoras Red de Museos del Cauca"/>
          <xsd:enumeration value="SUIT"/>
          <xsd:enumeration value="Ninguna"/>
        </xsd:restriction>
      </xsd:simpleType>
    </xsd:element>
    <xsd:element name="A_x00f1_o" ma:index="12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D42527-683E-481F-B6DD-560DB753AEFC}"/>
</file>

<file path=customXml/itemProps2.xml><?xml version="1.0" encoding="utf-8"?>
<ds:datastoreItem xmlns:ds="http://schemas.openxmlformats.org/officeDocument/2006/customXml" ds:itemID="{39A0D6A6-0FE7-49FD-9AD8-64AF3DA69660}"/>
</file>

<file path=customXml/itemProps3.xml><?xml version="1.0" encoding="utf-8"?>
<ds:datastoreItem xmlns:ds="http://schemas.openxmlformats.org/officeDocument/2006/customXml" ds:itemID="{A6E0A69C-2C18-4C8A-AFA6-DD611BF59D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POAI</vt:lpstr>
      <vt:lpstr>POAI!Área_de_impresión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wilson pomedo murillo</dc:creator>
  <cp:lastModifiedBy>admin</cp:lastModifiedBy>
  <cp:lastPrinted>2019-10-10T23:33:36Z</cp:lastPrinted>
  <dcterms:created xsi:type="dcterms:W3CDTF">2017-09-26T19:56:41Z</dcterms:created>
  <dcterms:modified xsi:type="dcterms:W3CDTF">2019-11-27T16:27:21Z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0x010100CB824D289BFBB3489232AF637D077114</vt:lpwstr>
  </property>
</Properties>
</file>